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Santa Barbara County\kit\"/>
    </mc:Choice>
  </mc:AlternateContent>
  <xr:revisionPtr revIDLastSave="0" documentId="13_ncr:1_{220F819E-EC14-488A-9AC8-A72E2F798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asignación!$B$4:$P$89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O20" i="2"/>
  <c r="O18" i="2"/>
  <c r="O17" i="2"/>
  <c r="O16" i="2"/>
  <c r="O11" i="2"/>
  <c r="O12" i="2"/>
  <c r="O13" i="2"/>
  <c r="O14" i="2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G8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9" i="2" s="1"/>
  <c r="M9" i="2" s="1"/>
  <c r="M7" i="2"/>
  <c r="P22" i="2"/>
  <c r="P18" i="2"/>
  <c r="E22" i="2"/>
  <c r="D22" i="2"/>
  <c r="C22" i="2"/>
  <c r="E18" i="2"/>
  <c r="D18" i="2"/>
  <c r="C18" i="2"/>
  <c r="D91" i="1"/>
  <c r="E91" i="1"/>
  <c r="F91" i="1"/>
  <c r="G91" i="1"/>
  <c r="H91" i="1"/>
  <c r="I91" i="1"/>
  <c r="J91" i="1"/>
  <c r="K91" i="1"/>
  <c r="M91" i="1"/>
  <c r="N91" i="1"/>
  <c r="O91" i="1"/>
  <c r="P91" i="1" l="1"/>
  <c r="L91" i="1"/>
  <c r="M16" i="2"/>
  <c r="M18" i="2"/>
  <c r="M21" i="2"/>
  <c r="M20" i="2"/>
  <c r="M11" i="2"/>
  <c r="M22" i="2"/>
  <c r="M17" i="2"/>
  <c r="M13" i="2"/>
  <c r="M12" i="2"/>
  <c r="M14" i="2"/>
  <c r="L2" i="1"/>
  <c r="K2" i="1"/>
  <c r="H18" i="2"/>
  <c r="H22" i="2"/>
  <c r="E21" i="2"/>
  <c r="D21" i="2"/>
  <c r="C21" i="2"/>
  <c r="E20" i="2"/>
  <c r="D20" i="2"/>
  <c r="C20" i="2"/>
  <c r="N22" i="2"/>
  <c r="E19" i="2"/>
  <c r="L22" i="2" s="1"/>
  <c r="D19" i="2"/>
  <c r="K22" i="2" s="1"/>
  <c r="C19" i="2"/>
  <c r="J22" i="2" s="1"/>
  <c r="E17" i="2"/>
  <c r="D17" i="2"/>
  <c r="C17" i="2"/>
  <c r="E16" i="2"/>
  <c r="D16" i="2"/>
  <c r="C16" i="2"/>
  <c r="E15" i="2"/>
  <c r="D15" i="2"/>
  <c r="C15" i="2"/>
  <c r="J18" i="2" s="1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N2" i="1"/>
  <c r="E8" i="2"/>
  <c r="D8" i="2"/>
  <c r="C8" i="2"/>
  <c r="C91" i="1"/>
  <c r="I8" i="2" s="1"/>
  <c r="K18" i="2" l="1"/>
  <c r="N18" i="2"/>
  <c r="L18" i="2"/>
  <c r="H15" i="2"/>
  <c r="H20" i="2"/>
  <c r="H14" i="2"/>
  <c r="H10" i="2"/>
  <c r="H12" i="2"/>
  <c r="H16" i="2"/>
  <c r="H8" i="2"/>
  <c r="H11" i="2"/>
  <c r="H13" i="2"/>
  <c r="H17" i="2"/>
  <c r="H19" i="2"/>
  <c r="H21" i="2"/>
  <c r="L7" i="2" l="1"/>
  <c r="N7" i="2"/>
  <c r="H2" i="1" l="1"/>
  <c r="L12" i="2"/>
  <c r="L14" i="2"/>
  <c r="L11" i="2"/>
  <c r="N14" i="2"/>
  <c r="N11" i="2"/>
  <c r="L16" i="2"/>
  <c r="N13" i="2"/>
  <c r="L13" i="2"/>
  <c r="L17" i="2"/>
  <c r="L21" i="2"/>
  <c r="N17" i="2"/>
  <c r="N16" i="2"/>
  <c r="N20" i="2"/>
  <c r="N12" i="2"/>
  <c r="N21" i="2"/>
  <c r="L20" i="2"/>
  <c r="E9" i="2" l="1"/>
  <c r="G9" i="2"/>
  <c r="O2" i="1" s="1"/>
  <c r="K7" i="2"/>
  <c r="J7" i="2"/>
  <c r="N9" i="2" l="1"/>
  <c r="L9" i="2"/>
  <c r="I2" i="1"/>
  <c r="P13" i="2"/>
  <c r="J13" i="2" l="1"/>
  <c r="K13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B2" i="1"/>
  <c r="E2" i="1"/>
  <c r="K17" i="2"/>
  <c r="K21" i="2"/>
  <c r="K20" i="2"/>
  <c r="K11" i="2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<sst xmlns="http://schemas.openxmlformats.org/spreadsheetml/2006/main" count="75" uniqueCount="53">
  <si>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</si>
  <si>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</si>
  <si>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</si>
  <si>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</si>
  <si>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</si>
  <si>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</si>
  <si>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</si>
  <si>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</si>
  <si>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</si>
  <si>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</si>
  <si>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</si>
  <si>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</si>
  <si>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</si>
  <si>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</si>
  <si>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</si>
  <si>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</si>
  <si>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</si>
  <si>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</si>
  <si>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</si>
  <si>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</si>
  <si>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</si>
  <si>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</si>
  <si>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</si>
  <si>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</si>
  <si>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</si>
  <si>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</si>
  <si>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</si>
  <si>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</si>
  <si>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</si>
  <si>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</si>
  <si>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</si>
  <si>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</si>
  <si>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</si>
  <si>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</si>
  <si>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</si>
  <si>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</si>
  <si>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</si>
  <si>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</si>
  <si>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</si>
  <si>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</si>
  <si>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</si>
  <si>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</si>
  <si>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</si>
  <si>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</si>
  <si>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PCEVotantes Registrados (2018)</t>
  </si>
  <si>
    <t>Votantes Activos (2018)</t>
  </si>
  <si>
    <t xml:space="preserve">2) En las hojas de designación, apunta el numero del distrito en cual quiera poner la Unidad. </t>
  </si>
  <si>
    <t>Otro</t>
  </si>
  <si>
    <t>(1-5)</t>
  </si>
  <si>
    <t>Población</t>
  </si>
  <si>
    <t>D5:</t>
  </si>
  <si>
    <t>Cuando termine, envíe por e-mail su lista de designaciones a redistricting@countyofsb.org</t>
  </si>
  <si>
    <t>Mapa de Participación Pública del condado Santa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</si>
</sst>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0" borderId="23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3" fontId="6" fillId="0" borderId="29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39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2" borderId="41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>
      <alignment horizontal="center"/>
    </xf>
    <xf numFmtId="3" fontId="5" fillId="2" borderId="42" xfId="0" applyNumberFormat="1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/>
    <xf numFmtId="3" fontId="5" fillId="0" borderId="44" xfId="1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3" fontId="5" fillId="0" borderId="0" xfId="1" quotePrefix="1" applyNumberFormat="1" applyFont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164" fontId="13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40625" defaultRowHeight="15.75" x14ac:dyDescent="0.25"/>
  <cols>
    <col min="1" max="4" width="9.140625" style="2"/>
    <col min="5" max="5" width="11.140625" style="2" customWidth="1"/>
    <col min="6" max="6" width="11.7109375" style="2" customWidth="1"/>
    <col min="7" max="16384" width="9.140625" style="2"/>
  </cols>
  <sheetData>
    <row r="1" spans="1:6" x14ac:dyDescent="0.25">
      <c r="A1" s="1" t="s">
        <v>7</v>
      </c>
    </row>
    <row r="3" spans="1:6" x14ac:dyDescent="0.25">
      <c r="A3" s="1" t="s">
        <v>8</v>
      </c>
    </row>
    <row r="4" spans="1:6" x14ac:dyDescent="0.25">
      <c r="A4" s="2" t="s">
        <v>9</v>
      </c>
    </row>
    <row r="5" spans="1:6" x14ac:dyDescent="0.25">
      <c r="A5" s="2" t="s">
        <v>10</v>
      </c>
    </row>
    <row r="6" spans="1:6" x14ac:dyDescent="0.25">
      <c r="A6" s="2" t="s">
        <v>46</v>
      </c>
    </row>
    <row r="7" spans="1:6" x14ac:dyDescent="0.25">
      <c r="B7" s="2" t="s">
        <v>11</v>
      </c>
    </row>
    <row r="8" spans="1:6" x14ac:dyDescent="0.25">
      <c r="B8" s="2" t="s">
        <v>12</v>
      </c>
    </row>
    <row r="9" spans="1:6" x14ac:dyDescent="0.25">
      <c r="B9" s="2" t="s">
        <v>13</v>
      </c>
    </row>
    <row r="11" spans="1:6" x14ac:dyDescent="0.25">
      <c r="A11" s="1" t="s">
        <v>14</v>
      </c>
      <c r="B11" s="2" t="s">
        <v>15</v>
      </c>
    </row>
    <row r="12" spans="1:6" x14ac:dyDescent="0.25">
      <c r="B12" s="2" t="s">
        <v>16</v>
      </c>
      <c r="F12" s="3" t="s">
        <v>18</v>
      </c>
    </row>
    <row r="14" spans="1:6" x14ac:dyDescent="0.25">
      <c r="A14" s="1" t="s">
        <v>17</v>
      </c>
    </row>
    <row r="15" spans="1:6" x14ac:dyDescent="0.25">
      <c r="B15" s="2" t="s">
        <v>51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1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7.7109375" style="36" bestFit="1" customWidth="1"/>
    <col min="4" max="4" width="6.28515625" style="36" customWidth="1"/>
    <col min="5" max="5" width="6.5703125" style="36" customWidth="1"/>
    <col min="6" max="6" width="6.28515625" style="36" bestFit="1" customWidth="1"/>
    <col min="7" max="7" width="6.28515625" style="41" customWidth="1"/>
    <col min="8" max="8" width="7.42578125" style="36" customWidth="1"/>
    <col min="9" max="10" width="6.28515625" style="36" customWidth="1"/>
    <col min="11" max="11" width="6.85546875" style="36" customWidth="1"/>
    <col min="12" max="12" width="6.28515625" style="41" customWidth="1"/>
    <col min="13" max="13" width="6.28515625" style="36" customWidth="1"/>
    <col min="14" max="14" width="7.28515625" style="36" customWidth="1"/>
    <col min="15" max="19" width="6.28515625" style="36" customWidth="1"/>
    <col min="20" max="20" width="11" style="36" bestFit="1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86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5"/>
      <c r="Q1" s="5"/>
      <c r="R1" s="5"/>
      <c r="S1" s="5"/>
      <c r="T1" s="5"/>
    </row>
    <row r="2" spans="1:20" ht="12.75" thickBot="1" x14ac:dyDescent="0.25">
      <c r="A2" s="39" t="s">
        <v>4</v>
      </c>
      <c r="B2" s="37">
        <f>resultados!$C$8</f>
        <v>0</v>
      </c>
      <c r="C2" s="37">
        <f>resultados!$C$9</f>
        <v>-89300</v>
      </c>
      <c r="D2" s="39" t="s">
        <v>3</v>
      </c>
      <c r="E2" s="37">
        <f>resultados!$D$8</f>
        <v>0</v>
      </c>
      <c r="F2" s="37">
        <f>resultados!$D$9</f>
        <v>-89300</v>
      </c>
      <c r="G2" s="39" t="s">
        <v>5</v>
      </c>
      <c r="H2" s="37">
        <f>resultados!$E$8</f>
        <v>0</v>
      </c>
      <c r="I2" s="37">
        <f>resultados!$E$9</f>
        <v>-89300</v>
      </c>
      <c r="J2" s="39" t="s">
        <v>6</v>
      </c>
      <c r="K2" s="37">
        <f>resultados!$F$8</f>
        <v>0</v>
      </c>
      <c r="L2" s="38">
        <f>resultados!$F$9</f>
        <v>-89300</v>
      </c>
      <c r="M2" s="39" t="s">
        <v>50</v>
      </c>
      <c r="N2" s="37">
        <f>resultados!G8</f>
        <v>0</v>
      </c>
      <c r="O2" s="38">
        <f>resultados!G9</f>
        <v>-89300</v>
      </c>
      <c r="P2" s="5"/>
      <c r="Q2" s="5"/>
      <c r="R2" s="5"/>
      <c r="S2" s="5"/>
      <c r="T2" s="5"/>
    </row>
    <row r="3" spans="1:20" ht="12.75" thickBot="1" x14ac:dyDescent="0.25">
      <c r="G3" s="36"/>
      <c r="L3" s="36"/>
    </row>
    <row r="4" spans="1:20" ht="13.5" customHeight="1" thickBot="1" x14ac:dyDescent="0.25">
      <c r="A4" s="70" t="s">
        <v>20</v>
      </c>
      <c r="B4" s="71" t="s">
        <v>21</v>
      </c>
      <c r="C4" s="77" t="s">
        <v>49</v>
      </c>
      <c r="D4" s="82" t="s">
        <v>23</v>
      </c>
      <c r="E4" s="82"/>
      <c r="F4" s="82"/>
      <c r="G4" s="82"/>
      <c r="H4" s="82"/>
      <c r="I4" s="83" t="s">
        <v>44</v>
      </c>
      <c r="J4" s="84"/>
      <c r="K4" s="84"/>
      <c r="L4" s="85"/>
      <c r="M4" s="83" t="s">
        <v>45</v>
      </c>
      <c r="N4" s="84"/>
      <c r="O4" s="84"/>
      <c r="P4" s="85"/>
      <c r="Q4" s="5"/>
      <c r="R4" s="5"/>
      <c r="S4" s="5"/>
      <c r="T4" s="5"/>
    </row>
    <row r="5" spans="1:20" s="4" customFormat="1" ht="12" customHeight="1" x14ac:dyDescent="0.2">
      <c r="A5" s="72" t="s">
        <v>48</v>
      </c>
      <c r="B5" s="53" t="s">
        <v>24</v>
      </c>
      <c r="C5" s="78" t="s">
        <v>0</v>
      </c>
      <c r="D5" s="54" t="s">
        <v>0</v>
      </c>
      <c r="E5" s="54" t="s">
        <v>1</v>
      </c>
      <c r="F5" s="54" t="s">
        <v>25</v>
      </c>
      <c r="G5" s="54" t="s">
        <v>26</v>
      </c>
      <c r="H5" s="56" t="s">
        <v>27</v>
      </c>
      <c r="I5" s="54" t="s">
        <v>0</v>
      </c>
      <c r="J5" s="54" t="s">
        <v>2</v>
      </c>
      <c r="K5" s="55" t="s">
        <v>27</v>
      </c>
      <c r="L5" s="55" t="s">
        <v>47</v>
      </c>
      <c r="M5" s="52" t="s">
        <v>0</v>
      </c>
      <c r="N5" s="55" t="s">
        <v>2</v>
      </c>
      <c r="O5" s="55" t="s">
        <v>27</v>
      </c>
      <c r="P5" s="73" t="s">
        <v>47</v>
      </c>
    </row>
    <row r="6" spans="1:20" x14ac:dyDescent="0.2">
      <c r="A6" s="74"/>
      <c r="B6" s="99">
        <v>1</v>
      </c>
      <c r="C6" s="100">
        <v>806.27789499999994</v>
      </c>
      <c r="D6" s="100">
        <v>486.61911199999997</v>
      </c>
      <c r="E6" s="99">
        <v>119.163518</v>
      </c>
      <c r="F6" s="99">
        <v>332.88900699999999</v>
      </c>
      <c r="G6" s="99">
        <v>2.8571469999999999</v>
      </c>
      <c r="H6" s="50">
        <v>6.8845029999999996</v>
      </c>
      <c r="I6" s="99">
        <v>403.26603899999998</v>
      </c>
      <c r="J6" s="99">
        <v>155.26410100000001</v>
      </c>
      <c r="K6" s="40">
        <v>0</v>
      </c>
      <c r="L6" s="40">
        <f>I6-J6-K6</f>
        <v>248.00193799999997</v>
      </c>
      <c r="M6" s="51">
        <v>322.93625400000002</v>
      </c>
      <c r="N6" s="40">
        <v>101.753452</v>
      </c>
      <c r="O6" s="40">
        <v>0</v>
      </c>
      <c r="P6" s="101">
        <f>M6-N6-O6</f>
        <v>221.18280200000004</v>
      </c>
      <c r="Q6" s="5"/>
      <c r="R6" s="5"/>
      <c r="S6" s="5"/>
      <c r="T6" s="5"/>
    </row>
    <row r="7" spans="1:20" x14ac:dyDescent="0.2">
      <c r="A7" s="76"/>
      <c r="B7" s="99">
        <v>2</v>
      </c>
      <c r="C7" s="100">
        <v>0.84279700000000002</v>
      </c>
      <c r="D7" s="100">
        <v>0.88993</v>
      </c>
      <c r="E7" s="99">
        <v>0</v>
      </c>
      <c r="F7" s="99">
        <v>0.88993</v>
      </c>
      <c r="G7" s="99">
        <v>0</v>
      </c>
      <c r="H7" s="50">
        <v>0</v>
      </c>
      <c r="I7" s="99">
        <v>0</v>
      </c>
      <c r="J7" s="99">
        <v>0</v>
      </c>
      <c r="K7" s="40">
        <v>0</v>
      </c>
      <c r="L7" s="40">
        <f t="shared" ref="L7:L70" si="0">I7-J7-K7</f>
        <v>0</v>
      </c>
      <c r="M7" s="51">
        <v>0</v>
      </c>
      <c r="N7" s="40">
        <v>0</v>
      </c>
      <c r="O7" s="40">
        <v>0</v>
      </c>
      <c r="P7" s="101">
        <f t="shared" ref="P7:P70" si="1">M7-N7-O7</f>
        <v>0</v>
      </c>
      <c r="Q7" s="5"/>
      <c r="R7" s="5"/>
      <c r="S7" s="5"/>
      <c r="T7" s="5"/>
    </row>
    <row r="8" spans="1:20" x14ac:dyDescent="0.2">
      <c r="A8" s="76"/>
      <c r="B8" s="99">
        <v>3</v>
      </c>
      <c r="C8" s="100">
        <v>884.94361100000003</v>
      </c>
      <c r="D8" s="100">
        <v>679.01485500000001</v>
      </c>
      <c r="E8" s="99">
        <v>151.931589</v>
      </c>
      <c r="F8" s="99">
        <v>514.06032800000003</v>
      </c>
      <c r="G8" s="99">
        <v>0</v>
      </c>
      <c r="H8" s="50">
        <v>6.356128</v>
      </c>
      <c r="I8" s="99">
        <v>708.33343000000002</v>
      </c>
      <c r="J8" s="99">
        <v>114.170067</v>
      </c>
      <c r="K8" s="40">
        <v>18.977101999999999</v>
      </c>
      <c r="L8" s="40">
        <f t="shared" si="0"/>
        <v>575.18626100000006</v>
      </c>
      <c r="M8" s="51">
        <v>645.60657300000003</v>
      </c>
      <c r="N8" s="40">
        <v>95.835327000000007</v>
      </c>
      <c r="O8" s="40">
        <v>17.070129000000001</v>
      </c>
      <c r="P8" s="101">
        <f t="shared" si="1"/>
        <v>532.70111700000007</v>
      </c>
      <c r="Q8" s="5"/>
      <c r="R8" s="5"/>
      <c r="S8" s="5"/>
      <c r="T8" s="5"/>
    </row>
    <row r="9" spans="1:20" x14ac:dyDescent="0.2">
      <c r="A9" s="76"/>
      <c r="B9" s="99">
        <v>4</v>
      </c>
      <c r="C9" s="100">
        <v>287.23778600000003</v>
      </c>
      <c r="D9" s="100">
        <v>238.92151699999999</v>
      </c>
      <c r="E9" s="99">
        <v>38.663702999999998</v>
      </c>
      <c r="F9" s="99">
        <v>173.26741200000001</v>
      </c>
      <c r="G9" s="99">
        <v>13.33333</v>
      </c>
      <c r="H9" s="50">
        <v>12.857139999999999</v>
      </c>
      <c r="I9" s="99">
        <v>166.99999299999999</v>
      </c>
      <c r="J9" s="99">
        <v>28.970361</v>
      </c>
      <c r="K9" s="40">
        <v>4.6502210000000002</v>
      </c>
      <c r="L9" s="40">
        <f t="shared" si="0"/>
        <v>133.379411</v>
      </c>
      <c r="M9" s="51">
        <v>152.070346</v>
      </c>
      <c r="N9" s="40">
        <v>24.157102999999999</v>
      </c>
      <c r="O9" s="40">
        <v>4.1607240000000001</v>
      </c>
      <c r="P9" s="101">
        <f t="shared" si="1"/>
        <v>123.75251899999999</v>
      </c>
      <c r="Q9" s="5"/>
      <c r="R9" s="5"/>
      <c r="S9" s="5"/>
      <c r="T9" s="5"/>
    </row>
    <row r="10" spans="1:20" x14ac:dyDescent="0.2">
      <c r="A10" s="74"/>
      <c r="B10" s="99">
        <v>5</v>
      </c>
      <c r="C10" s="100">
        <v>2904.7621829999998</v>
      </c>
      <c r="D10" s="100">
        <v>1568.0785760000001</v>
      </c>
      <c r="E10" s="99">
        <v>626.33621400000004</v>
      </c>
      <c r="F10" s="99">
        <v>851.73255700000004</v>
      </c>
      <c r="G10" s="99">
        <v>41.666629999999998</v>
      </c>
      <c r="H10" s="50">
        <v>35.142870000000002</v>
      </c>
      <c r="I10" s="99">
        <v>973.87985700000002</v>
      </c>
      <c r="J10" s="99">
        <v>346.17379199999999</v>
      </c>
      <c r="K10" s="40">
        <v>15.072429</v>
      </c>
      <c r="L10" s="40">
        <f t="shared" si="0"/>
        <v>612.63363600000002</v>
      </c>
      <c r="M10" s="51">
        <v>859.89533600000004</v>
      </c>
      <c r="N10" s="40">
        <v>283.26285000000001</v>
      </c>
      <c r="O10" s="40">
        <v>13.745094</v>
      </c>
      <c r="P10" s="101">
        <f t="shared" si="1"/>
        <v>562.88739199999998</v>
      </c>
      <c r="Q10" s="5"/>
      <c r="R10" s="5"/>
      <c r="S10" s="5"/>
      <c r="T10" s="5"/>
    </row>
    <row r="11" spans="1:20" x14ac:dyDescent="0.2">
      <c r="A11" s="76"/>
      <c r="B11" s="99">
        <v>6</v>
      </c>
      <c r="C11" s="100">
        <v>1948.000018</v>
      </c>
      <c r="D11" s="100">
        <v>1514.9998909999999</v>
      </c>
      <c r="E11" s="99">
        <v>199.999988</v>
      </c>
      <c r="F11" s="99">
        <v>1140.0001070000001</v>
      </c>
      <c r="G11" s="99">
        <v>0</v>
      </c>
      <c r="H11" s="50">
        <v>155.00013899999999</v>
      </c>
      <c r="I11" s="99">
        <v>1856.776803</v>
      </c>
      <c r="J11" s="99">
        <v>652.290886</v>
      </c>
      <c r="K11" s="40">
        <v>29.482071000000001</v>
      </c>
      <c r="L11" s="40">
        <f t="shared" si="0"/>
        <v>1175.0038460000001</v>
      </c>
      <c r="M11" s="51">
        <v>1642.1348379999999</v>
      </c>
      <c r="N11" s="40">
        <v>533.89268900000002</v>
      </c>
      <c r="O11" s="40">
        <v>26.860247999999999</v>
      </c>
      <c r="P11" s="101">
        <f t="shared" si="1"/>
        <v>1081.381901</v>
      </c>
      <c r="Q11" s="5"/>
      <c r="R11" s="5"/>
      <c r="S11" s="5"/>
      <c r="T11" s="5"/>
    </row>
    <row r="12" spans="1:20" x14ac:dyDescent="0.2">
      <c r="A12" s="76"/>
      <c r="B12" s="99">
        <v>7</v>
      </c>
      <c r="C12" s="100">
        <v>4682.1899139999996</v>
      </c>
      <c r="D12" s="100">
        <v>3266.2125339999998</v>
      </c>
      <c r="E12" s="99">
        <v>825.000091</v>
      </c>
      <c r="F12" s="99">
        <v>2318.2127270000001</v>
      </c>
      <c r="G12" s="99">
        <v>0</v>
      </c>
      <c r="H12" s="50">
        <v>119.0001</v>
      </c>
      <c r="I12" s="99">
        <v>2890.6457569999998</v>
      </c>
      <c r="J12" s="99">
        <v>1025.5341579999999</v>
      </c>
      <c r="K12" s="40">
        <v>45.222101000000002</v>
      </c>
      <c r="L12" s="40">
        <f t="shared" si="0"/>
        <v>1819.8894979999998</v>
      </c>
      <c r="M12" s="51">
        <v>2555.0097660000001</v>
      </c>
      <c r="N12" s="40">
        <v>839.237528</v>
      </c>
      <c r="O12" s="40">
        <v>41.226213000000001</v>
      </c>
      <c r="P12" s="101">
        <f t="shared" si="1"/>
        <v>1674.5460250000001</v>
      </c>
      <c r="Q12" s="5"/>
      <c r="R12" s="5"/>
      <c r="S12" s="5"/>
      <c r="T12" s="5"/>
    </row>
    <row r="13" spans="1:20" x14ac:dyDescent="0.2">
      <c r="A13" s="76"/>
      <c r="B13" s="99">
        <v>8</v>
      </c>
      <c r="C13" s="100">
        <v>4479.7676520000005</v>
      </c>
      <c r="D13" s="100">
        <v>2728.4910669999999</v>
      </c>
      <c r="E13" s="99">
        <v>990.74835900000005</v>
      </c>
      <c r="F13" s="99">
        <v>1627.5523089999999</v>
      </c>
      <c r="G13" s="99">
        <v>4.0000010000000001</v>
      </c>
      <c r="H13" s="50">
        <v>71.190488999999999</v>
      </c>
      <c r="I13" s="99">
        <v>2740.6974810000002</v>
      </c>
      <c r="J13" s="99">
        <v>923.028728</v>
      </c>
      <c r="K13" s="40">
        <v>46.194574000000003</v>
      </c>
      <c r="L13" s="40">
        <f t="shared" si="0"/>
        <v>1771.474179</v>
      </c>
      <c r="M13" s="51">
        <v>2429.7367949999998</v>
      </c>
      <c r="N13" s="40">
        <v>756.08498799999995</v>
      </c>
      <c r="O13" s="40">
        <v>41.984763000000001</v>
      </c>
      <c r="P13" s="101">
        <f t="shared" si="1"/>
        <v>1631.6670439999998</v>
      </c>
      <c r="Q13" s="5"/>
      <c r="R13" s="5"/>
      <c r="S13" s="5"/>
      <c r="T13" s="5"/>
    </row>
    <row r="14" spans="1:20" x14ac:dyDescent="0.2">
      <c r="A14" s="74"/>
      <c r="B14" s="99">
        <v>9</v>
      </c>
      <c r="C14" s="100">
        <v>652.14484300000004</v>
      </c>
      <c r="D14" s="100">
        <v>540.37886800000001</v>
      </c>
      <c r="E14" s="99">
        <v>61.066316</v>
      </c>
      <c r="F14" s="99">
        <v>461.224422</v>
      </c>
      <c r="G14" s="99">
        <v>0</v>
      </c>
      <c r="H14" s="50">
        <v>4.7549789999999996</v>
      </c>
      <c r="I14" s="99">
        <v>528.19804099999999</v>
      </c>
      <c r="J14" s="99">
        <v>69.009693999999996</v>
      </c>
      <c r="K14" s="40">
        <v>12.722236000000001</v>
      </c>
      <c r="L14" s="40">
        <f t="shared" si="0"/>
        <v>446.46611100000001</v>
      </c>
      <c r="M14" s="51">
        <v>483.569682</v>
      </c>
      <c r="N14" s="40">
        <v>59.677354000000001</v>
      </c>
      <c r="O14" s="40">
        <v>11.691055</v>
      </c>
      <c r="P14" s="101">
        <f t="shared" si="1"/>
        <v>412.20127300000001</v>
      </c>
      <c r="Q14" s="5"/>
      <c r="R14" s="5"/>
      <c r="S14" s="5"/>
      <c r="T14" s="5"/>
    </row>
    <row r="15" spans="1:20" x14ac:dyDescent="0.2">
      <c r="A15" s="76"/>
      <c r="B15" s="99">
        <v>10</v>
      </c>
      <c r="C15" s="100">
        <v>1168.3143480000001</v>
      </c>
      <c r="D15" s="100">
        <v>795.74469499999998</v>
      </c>
      <c r="E15" s="99">
        <v>136.51107200000001</v>
      </c>
      <c r="F15" s="99">
        <v>645.42409399999997</v>
      </c>
      <c r="G15" s="99">
        <v>0</v>
      </c>
      <c r="H15" s="50">
        <v>13.809521</v>
      </c>
      <c r="I15" s="99">
        <v>750.08431499999995</v>
      </c>
      <c r="J15" s="99">
        <v>117.89605</v>
      </c>
      <c r="K15" s="40">
        <v>19.647642000000001</v>
      </c>
      <c r="L15" s="40">
        <f t="shared" si="0"/>
        <v>612.54062299999998</v>
      </c>
      <c r="M15" s="51">
        <v>684.45058200000005</v>
      </c>
      <c r="N15" s="40">
        <v>99.141380999999996</v>
      </c>
      <c r="O15" s="40">
        <v>17.692295999999999</v>
      </c>
      <c r="P15" s="101">
        <f t="shared" si="1"/>
        <v>567.61690500000009</v>
      </c>
      <c r="Q15" s="5"/>
      <c r="R15" s="5"/>
      <c r="S15" s="5"/>
      <c r="T15" s="5"/>
    </row>
    <row r="16" spans="1:20" x14ac:dyDescent="0.2">
      <c r="A16" s="76"/>
      <c r="B16" s="99">
        <v>11</v>
      </c>
      <c r="C16" s="100">
        <v>826.60036500000001</v>
      </c>
      <c r="D16" s="100">
        <v>796.11494500000003</v>
      </c>
      <c r="E16" s="99">
        <v>47.812117000000001</v>
      </c>
      <c r="F16" s="99">
        <v>740.59515999999996</v>
      </c>
      <c r="G16" s="99">
        <v>0</v>
      </c>
      <c r="H16" s="50">
        <v>7.707757</v>
      </c>
      <c r="I16" s="99">
        <v>943.07079899999997</v>
      </c>
      <c r="J16" s="99">
        <v>82.329496000000006</v>
      </c>
      <c r="K16" s="40">
        <v>18.807189000000001</v>
      </c>
      <c r="L16" s="40">
        <f t="shared" si="0"/>
        <v>841.93411400000002</v>
      </c>
      <c r="M16" s="51">
        <v>861.63605700000005</v>
      </c>
      <c r="N16" s="40">
        <v>72.682848000000007</v>
      </c>
      <c r="O16" s="40">
        <v>17.361098999999999</v>
      </c>
      <c r="P16" s="101">
        <f t="shared" si="1"/>
        <v>771.59211000000005</v>
      </c>
      <c r="Q16" s="5"/>
      <c r="R16" s="5"/>
      <c r="S16" s="5"/>
      <c r="T16" s="5"/>
    </row>
    <row r="17" spans="1:20" x14ac:dyDescent="0.2">
      <c r="A17" s="76"/>
      <c r="B17" s="99">
        <v>12</v>
      </c>
      <c r="C17" s="100">
        <v>2222.518008</v>
      </c>
      <c r="D17" s="100">
        <v>1769.5353070000001</v>
      </c>
      <c r="E17" s="99">
        <v>98.143288999999996</v>
      </c>
      <c r="F17" s="99">
        <v>1565.1703150000001</v>
      </c>
      <c r="G17" s="99">
        <v>45</v>
      </c>
      <c r="H17" s="50">
        <v>57.292285</v>
      </c>
      <c r="I17" s="99">
        <v>1698.5409259999999</v>
      </c>
      <c r="J17" s="99">
        <v>55.820383</v>
      </c>
      <c r="K17" s="40">
        <v>27.619572000000002</v>
      </c>
      <c r="L17" s="40">
        <f t="shared" si="0"/>
        <v>1615.1009709999998</v>
      </c>
      <c r="M17" s="51">
        <v>1551.2607869999999</v>
      </c>
      <c r="N17" s="40">
        <v>48.108176999999998</v>
      </c>
      <c r="O17" s="40">
        <v>23.408238999999998</v>
      </c>
      <c r="P17" s="101">
        <f t="shared" si="1"/>
        <v>1479.7443709999998</v>
      </c>
      <c r="Q17" s="5"/>
      <c r="R17" s="5"/>
      <c r="S17" s="5"/>
      <c r="T17" s="5"/>
    </row>
    <row r="18" spans="1:20" x14ac:dyDescent="0.2">
      <c r="A18" s="74"/>
      <c r="B18" s="99">
        <v>13</v>
      </c>
      <c r="C18" s="100">
        <v>1534.707917</v>
      </c>
      <c r="D18" s="100">
        <v>1150.28874</v>
      </c>
      <c r="E18" s="99">
        <v>49.874588000000003</v>
      </c>
      <c r="F18" s="99">
        <v>1091.5250920000001</v>
      </c>
      <c r="G18" s="99">
        <v>0</v>
      </c>
      <c r="H18" s="50">
        <v>8.8888829999999999</v>
      </c>
      <c r="I18" s="99">
        <v>1664.4685380000001</v>
      </c>
      <c r="J18" s="99">
        <v>55.222594000000001</v>
      </c>
      <c r="K18" s="40">
        <v>26.950879</v>
      </c>
      <c r="L18" s="40">
        <f t="shared" si="0"/>
        <v>1582.295065</v>
      </c>
      <c r="M18" s="51">
        <v>1521.0893579999999</v>
      </c>
      <c r="N18" s="40">
        <v>47.735138999999997</v>
      </c>
      <c r="O18" s="40">
        <v>22.878862000000002</v>
      </c>
      <c r="P18" s="101">
        <f t="shared" si="1"/>
        <v>1450.475357</v>
      </c>
      <c r="Q18" s="5"/>
      <c r="R18" s="5"/>
      <c r="S18" s="5"/>
      <c r="T18" s="5"/>
    </row>
    <row r="19" spans="1:20" x14ac:dyDescent="0.2">
      <c r="A19" s="76"/>
      <c r="B19" s="99">
        <v>14</v>
      </c>
      <c r="C19" s="100">
        <v>4725.9393229999996</v>
      </c>
      <c r="D19" s="100">
        <v>3745.0822330000001</v>
      </c>
      <c r="E19" s="99">
        <v>431.89992999999998</v>
      </c>
      <c r="F19" s="99">
        <v>2990.4894840000002</v>
      </c>
      <c r="G19" s="99">
        <v>51.592982999999997</v>
      </c>
      <c r="H19" s="50">
        <v>224.06296399999999</v>
      </c>
      <c r="I19" s="99">
        <v>2889.30395</v>
      </c>
      <c r="J19" s="99">
        <v>136.075658</v>
      </c>
      <c r="K19" s="40">
        <v>46.270128</v>
      </c>
      <c r="L19" s="40">
        <f t="shared" si="0"/>
        <v>2706.9581639999997</v>
      </c>
      <c r="M19" s="51">
        <v>2654.9123650000001</v>
      </c>
      <c r="N19" s="40">
        <v>121.06103400000001</v>
      </c>
      <c r="O19" s="40">
        <v>40.372748999999999</v>
      </c>
      <c r="P19" s="101">
        <f t="shared" si="1"/>
        <v>2493.4785820000002</v>
      </c>
      <c r="Q19" s="5"/>
      <c r="R19" s="5"/>
      <c r="S19" s="5"/>
      <c r="T19" s="5"/>
    </row>
    <row r="20" spans="1:20" x14ac:dyDescent="0.2">
      <c r="A20" s="76"/>
      <c r="B20" s="99">
        <v>15</v>
      </c>
      <c r="C20" s="100">
        <v>43.162517000000001</v>
      </c>
      <c r="D20" s="100">
        <v>30.291157999999999</v>
      </c>
      <c r="E20" s="99">
        <v>3.0726930000000001</v>
      </c>
      <c r="F20" s="99">
        <v>25.127555999999998</v>
      </c>
      <c r="G20" s="99">
        <v>0</v>
      </c>
      <c r="H20" s="50">
        <v>2.09091</v>
      </c>
      <c r="I20" s="99">
        <v>109.682641</v>
      </c>
      <c r="J20" s="99">
        <v>5.123291</v>
      </c>
      <c r="K20" s="40">
        <v>3.3700389999999998</v>
      </c>
      <c r="L20" s="40">
        <f t="shared" si="0"/>
        <v>101.189311</v>
      </c>
      <c r="M20" s="51">
        <v>97.659992000000003</v>
      </c>
      <c r="N20" s="40">
        <v>3.2969879999999998</v>
      </c>
      <c r="O20" s="40">
        <v>3.1137169999999998</v>
      </c>
      <c r="P20" s="101">
        <f t="shared" si="1"/>
        <v>91.24928700000001</v>
      </c>
      <c r="Q20" s="5"/>
      <c r="R20" s="5"/>
      <c r="S20" s="5"/>
      <c r="T20" s="5"/>
    </row>
    <row r="21" spans="1:20" x14ac:dyDescent="0.2">
      <c r="A21" s="76"/>
      <c r="B21" s="99">
        <v>16</v>
      </c>
      <c r="C21" s="100">
        <v>4350.8655879999997</v>
      </c>
      <c r="D21" s="100">
        <v>3339.6787530000001</v>
      </c>
      <c r="E21" s="99">
        <v>703.45092399999999</v>
      </c>
      <c r="F21" s="99">
        <v>2408.6173979999999</v>
      </c>
      <c r="G21" s="99">
        <v>135.78876</v>
      </c>
      <c r="H21" s="50">
        <v>70.702140999999997</v>
      </c>
      <c r="I21" s="99">
        <v>2778.0500609999999</v>
      </c>
      <c r="J21" s="99">
        <v>720.234059</v>
      </c>
      <c r="K21" s="40">
        <v>56.407117999999997</v>
      </c>
      <c r="L21" s="40">
        <f t="shared" si="0"/>
        <v>2001.4088839999999</v>
      </c>
      <c r="M21" s="51">
        <v>2460.4564439999999</v>
      </c>
      <c r="N21" s="40">
        <v>598.166203</v>
      </c>
      <c r="O21" s="40">
        <v>50.542292000000003</v>
      </c>
      <c r="P21" s="101">
        <f t="shared" si="1"/>
        <v>1811.7479489999998</v>
      </c>
      <c r="Q21" s="5"/>
      <c r="R21" s="5"/>
      <c r="S21" s="5"/>
      <c r="T21" s="5"/>
    </row>
    <row r="22" spans="1:20" x14ac:dyDescent="0.2">
      <c r="A22" s="74"/>
      <c r="B22" s="99">
        <v>17</v>
      </c>
      <c r="C22" s="100">
        <v>9546.8035849999997</v>
      </c>
      <c r="D22" s="100">
        <v>5344.5110279999999</v>
      </c>
      <c r="E22" s="99">
        <v>3001.6561710000001</v>
      </c>
      <c r="F22" s="99">
        <v>1799.8553899999999</v>
      </c>
      <c r="G22" s="99">
        <v>344.000114</v>
      </c>
      <c r="H22" s="50">
        <v>199.000058</v>
      </c>
      <c r="I22" s="99">
        <v>4820.2319010000001</v>
      </c>
      <c r="J22" s="99">
        <v>2568.9431989999998</v>
      </c>
      <c r="K22" s="40">
        <v>80.018389999999997</v>
      </c>
      <c r="L22" s="40">
        <f t="shared" si="0"/>
        <v>2171.2703120000001</v>
      </c>
      <c r="M22" s="51">
        <v>3971.2583749999999</v>
      </c>
      <c r="N22" s="40">
        <v>2018.37483</v>
      </c>
      <c r="O22" s="40">
        <v>70.943353999999999</v>
      </c>
      <c r="P22" s="101">
        <f t="shared" si="1"/>
        <v>1881.9401909999999</v>
      </c>
      <c r="Q22" s="5"/>
      <c r="R22" s="5"/>
      <c r="S22" s="5"/>
      <c r="T22" s="5"/>
    </row>
    <row r="23" spans="1:20" x14ac:dyDescent="0.2">
      <c r="A23" s="76"/>
      <c r="B23" s="99">
        <v>18</v>
      </c>
      <c r="C23" s="100">
        <v>6192.0486739999997</v>
      </c>
      <c r="D23" s="100">
        <v>5246.229765</v>
      </c>
      <c r="E23" s="99">
        <v>472.62547899999998</v>
      </c>
      <c r="F23" s="99">
        <v>4348.0209379999997</v>
      </c>
      <c r="G23" s="99">
        <v>10.245552999999999</v>
      </c>
      <c r="H23" s="50">
        <v>366.85900099999998</v>
      </c>
      <c r="I23" s="99">
        <v>4343.6645090000002</v>
      </c>
      <c r="J23" s="99">
        <v>531.47150099999999</v>
      </c>
      <c r="K23" s="40">
        <v>81.098889</v>
      </c>
      <c r="L23" s="40">
        <f t="shared" si="0"/>
        <v>3731.0941190000003</v>
      </c>
      <c r="M23" s="51">
        <v>3950.8259499999999</v>
      </c>
      <c r="N23" s="40">
        <v>454.43726199999998</v>
      </c>
      <c r="O23" s="40">
        <v>69.650908999999999</v>
      </c>
      <c r="P23" s="101">
        <f t="shared" si="1"/>
        <v>3426.737779</v>
      </c>
      <c r="Q23" s="5"/>
      <c r="R23" s="5"/>
      <c r="S23" s="5"/>
      <c r="T23" s="5"/>
    </row>
    <row r="24" spans="1:20" x14ac:dyDescent="0.2">
      <c r="A24" s="76"/>
      <c r="B24" s="99">
        <v>19</v>
      </c>
      <c r="C24" s="100">
        <v>5654.193244</v>
      </c>
      <c r="D24" s="100">
        <v>4094.1106070000001</v>
      </c>
      <c r="E24" s="99">
        <v>1508.9222130000001</v>
      </c>
      <c r="F24" s="99">
        <v>2272.5187759999999</v>
      </c>
      <c r="G24" s="99">
        <v>101.40084400000001</v>
      </c>
      <c r="H24" s="50">
        <v>167.831974</v>
      </c>
      <c r="I24" s="99">
        <v>3061.7179160000001</v>
      </c>
      <c r="J24" s="99">
        <v>1073.1792909999999</v>
      </c>
      <c r="K24" s="40">
        <v>52.404043999999999</v>
      </c>
      <c r="L24" s="40">
        <f t="shared" si="0"/>
        <v>1936.1345810000003</v>
      </c>
      <c r="M24" s="51">
        <v>2525.4059419999999</v>
      </c>
      <c r="N24" s="40">
        <v>837.108924</v>
      </c>
      <c r="O24" s="40">
        <v>46.024979999999999</v>
      </c>
      <c r="P24" s="101">
        <f t="shared" si="1"/>
        <v>1642.2720379999998</v>
      </c>
      <c r="Q24" s="5"/>
      <c r="R24" s="5"/>
      <c r="S24" s="5"/>
      <c r="T24" s="5"/>
    </row>
    <row r="25" spans="1:20" x14ac:dyDescent="0.2">
      <c r="A25" s="76"/>
      <c r="B25" s="99">
        <v>20</v>
      </c>
      <c r="C25" s="100">
        <v>11106.989607</v>
      </c>
      <c r="D25" s="100">
        <v>8625.5904539999992</v>
      </c>
      <c r="E25" s="99">
        <v>1440.581713</v>
      </c>
      <c r="F25" s="99">
        <v>6403.8193250000004</v>
      </c>
      <c r="G25" s="99">
        <v>210.00015400000001</v>
      </c>
      <c r="H25" s="50">
        <v>386.18980099999999</v>
      </c>
      <c r="I25" s="99">
        <v>7247.9998750000004</v>
      </c>
      <c r="J25" s="99">
        <v>1460.7944500000001</v>
      </c>
      <c r="K25" s="40">
        <v>164.03233499999999</v>
      </c>
      <c r="L25" s="40">
        <f t="shared" si="0"/>
        <v>5623.1730900000002</v>
      </c>
      <c r="M25" s="51">
        <v>6405.0930950000002</v>
      </c>
      <c r="N25" s="40">
        <v>1220.7833539999999</v>
      </c>
      <c r="O25" s="40">
        <v>145.085702</v>
      </c>
      <c r="P25" s="101">
        <f t="shared" si="1"/>
        <v>5039.2240389999997</v>
      </c>
      <c r="Q25" s="5"/>
      <c r="R25" s="5"/>
      <c r="S25" s="5"/>
      <c r="T25" s="5"/>
    </row>
    <row r="26" spans="1:20" x14ac:dyDescent="0.2">
      <c r="A26" s="74"/>
      <c r="B26" s="99">
        <v>21</v>
      </c>
      <c r="C26" s="100">
        <v>10883.894389999999</v>
      </c>
      <c r="D26" s="100">
        <v>4649.3956420000004</v>
      </c>
      <c r="E26" s="99">
        <v>2189.1684140000002</v>
      </c>
      <c r="F26" s="99">
        <v>2085.0000220000002</v>
      </c>
      <c r="G26" s="99">
        <v>177.73702</v>
      </c>
      <c r="H26" s="50">
        <v>145.82344599999999</v>
      </c>
      <c r="I26" s="99">
        <v>4244</v>
      </c>
      <c r="J26" s="99">
        <v>2126.5668169999999</v>
      </c>
      <c r="K26" s="40">
        <v>77.358101000000005</v>
      </c>
      <c r="L26" s="40">
        <f t="shared" si="0"/>
        <v>2040.0750820000001</v>
      </c>
      <c r="M26" s="51">
        <v>3410.3213169999999</v>
      </c>
      <c r="N26" s="40">
        <v>1620.7408869999999</v>
      </c>
      <c r="O26" s="40">
        <v>63.499603999999998</v>
      </c>
      <c r="P26" s="101">
        <f t="shared" si="1"/>
        <v>1726.0808259999999</v>
      </c>
      <c r="Q26" s="5"/>
      <c r="R26" s="5"/>
      <c r="S26" s="5"/>
      <c r="T26" s="5"/>
    </row>
    <row r="27" spans="1:20" x14ac:dyDescent="0.2">
      <c r="A27" s="76"/>
      <c r="B27" s="99">
        <v>22</v>
      </c>
      <c r="C27" s="100">
        <v>2417.5374790000001</v>
      </c>
      <c r="D27" s="100">
        <v>2014.3908879999999</v>
      </c>
      <c r="E27" s="99">
        <v>181.09264999999999</v>
      </c>
      <c r="F27" s="99">
        <v>1766.010988</v>
      </c>
      <c r="G27" s="99">
        <v>19.971829</v>
      </c>
      <c r="H27" s="50">
        <v>47.315657000000002</v>
      </c>
      <c r="I27" s="99">
        <v>2071.6377339999999</v>
      </c>
      <c r="J27" s="99">
        <v>140.87867800000001</v>
      </c>
      <c r="K27" s="40">
        <v>27.053125000000001</v>
      </c>
      <c r="L27" s="40">
        <f t="shared" si="0"/>
        <v>1903.705931</v>
      </c>
      <c r="M27" s="51">
        <v>1917.0071230000001</v>
      </c>
      <c r="N27" s="40">
        <v>122.289023</v>
      </c>
      <c r="O27" s="40">
        <v>25.153863999999999</v>
      </c>
      <c r="P27" s="101">
        <f t="shared" si="1"/>
        <v>1769.5642360000002</v>
      </c>
      <c r="Q27" s="5"/>
      <c r="R27" s="5"/>
      <c r="S27" s="5"/>
      <c r="T27" s="5"/>
    </row>
    <row r="28" spans="1:20" x14ac:dyDescent="0.2">
      <c r="A28" s="76"/>
      <c r="B28" s="99">
        <v>23</v>
      </c>
      <c r="C28" s="100">
        <v>7084.1101639999997</v>
      </c>
      <c r="D28" s="100">
        <v>5499.8029049999996</v>
      </c>
      <c r="E28" s="99">
        <v>595.22802100000001</v>
      </c>
      <c r="F28" s="99">
        <v>4645.3798109999998</v>
      </c>
      <c r="G28" s="99">
        <v>94.999972</v>
      </c>
      <c r="H28" s="50">
        <v>127.86221999999999</v>
      </c>
      <c r="I28" s="99">
        <v>5074.9222090000003</v>
      </c>
      <c r="J28" s="99">
        <v>591.07844699999998</v>
      </c>
      <c r="K28" s="40">
        <v>89.273157999999995</v>
      </c>
      <c r="L28" s="40">
        <f t="shared" si="0"/>
        <v>4394.5706040000005</v>
      </c>
      <c r="M28" s="51">
        <v>4695.6458759999996</v>
      </c>
      <c r="N28" s="40">
        <v>515.68375700000001</v>
      </c>
      <c r="O28" s="40">
        <v>81.165480000000002</v>
      </c>
      <c r="P28" s="101">
        <f t="shared" si="1"/>
        <v>4098.7966390000001</v>
      </c>
      <c r="Q28" s="5"/>
      <c r="R28" s="5"/>
      <c r="S28" s="5"/>
      <c r="T28" s="5"/>
    </row>
    <row r="29" spans="1:20" x14ac:dyDescent="0.2">
      <c r="A29" s="76"/>
      <c r="B29" s="99">
        <v>24</v>
      </c>
      <c r="C29" s="100">
        <v>21.360278000000001</v>
      </c>
      <c r="D29" s="100">
        <v>18.939321</v>
      </c>
      <c r="E29" s="99">
        <v>3.3333300000000001</v>
      </c>
      <c r="F29" s="99">
        <v>14.00604</v>
      </c>
      <c r="G29" s="99">
        <v>0</v>
      </c>
      <c r="H29" s="50">
        <v>1.599923</v>
      </c>
      <c r="I29" s="99">
        <v>11.092795000000001</v>
      </c>
      <c r="J29" s="99">
        <v>0.72636800000000001</v>
      </c>
      <c r="K29" s="40">
        <v>0.32625900000000002</v>
      </c>
      <c r="L29" s="40">
        <f t="shared" si="0"/>
        <v>10.040168</v>
      </c>
      <c r="M29" s="51">
        <v>9.4615019999999994</v>
      </c>
      <c r="N29" s="40">
        <v>0.36318400000000001</v>
      </c>
      <c r="O29" s="40">
        <v>0.32625900000000002</v>
      </c>
      <c r="P29" s="101">
        <f t="shared" si="1"/>
        <v>8.7720589999999987</v>
      </c>
      <c r="Q29" s="5"/>
      <c r="R29" s="5"/>
      <c r="S29" s="5"/>
      <c r="T29" s="5"/>
    </row>
    <row r="30" spans="1:20" x14ac:dyDescent="0.2">
      <c r="A30" s="74"/>
      <c r="B30" s="99">
        <v>25</v>
      </c>
      <c r="C30" s="100">
        <v>5375.4240929999996</v>
      </c>
      <c r="D30" s="100">
        <v>4023.2791139999999</v>
      </c>
      <c r="E30" s="99">
        <v>952.96857799999998</v>
      </c>
      <c r="F30" s="99">
        <v>2714.0471750000002</v>
      </c>
      <c r="G30" s="99">
        <v>59.000008999999999</v>
      </c>
      <c r="H30" s="50">
        <v>274.26309500000002</v>
      </c>
      <c r="I30" s="99">
        <v>3122.9999550000002</v>
      </c>
      <c r="J30" s="99">
        <v>635.62462200000004</v>
      </c>
      <c r="K30" s="40">
        <v>62.999997999999998</v>
      </c>
      <c r="L30" s="40">
        <f t="shared" si="0"/>
        <v>2424.3753350000002</v>
      </c>
      <c r="M30" s="51">
        <v>2812.9999969999999</v>
      </c>
      <c r="N30" s="40">
        <v>528.75954400000001</v>
      </c>
      <c r="O30" s="40">
        <v>57</v>
      </c>
      <c r="P30" s="101">
        <f t="shared" si="1"/>
        <v>2227.2404529999999</v>
      </c>
      <c r="Q30" s="5"/>
      <c r="R30" s="5"/>
      <c r="S30" s="5"/>
      <c r="T30" s="5"/>
    </row>
    <row r="31" spans="1:20" x14ac:dyDescent="0.2">
      <c r="A31" s="74"/>
      <c r="B31" s="99">
        <v>26</v>
      </c>
      <c r="C31" s="100">
        <v>5007.0447370000002</v>
      </c>
      <c r="D31" s="100">
        <v>3792.2947319999998</v>
      </c>
      <c r="E31" s="99">
        <v>855.40311999999994</v>
      </c>
      <c r="F31" s="99">
        <v>2711.7101579999999</v>
      </c>
      <c r="G31" s="99">
        <v>60.322609</v>
      </c>
      <c r="H31" s="50">
        <v>154.8586</v>
      </c>
      <c r="I31" s="99">
        <v>3264.0000650000002</v>
      </c>
      <c r="J31" s="99">
        <v>554.30001100000004</v>
      </c>
      <c r="K31" s="40">
        <v>55.922559999999997</v>
      </c>
      <c r="L31" s="40">
        <f t="shared" si="0"/>
        <v>2653.7774939999999</v>
      </c>
      <c r="M31" s="51">
        <v>2931.6530659999999</v>
      </c>
      <c r="N31" s="40">
        <v>461.24331699999999</v>
      </c>
      <c r="O31" s="40">
        <v>54.096758999999999</v>
      </c>
      <c r="P31" s="101">
        <f t="shared" si="1"/>
        <v>2416.3129899999999</v>
      </c>
      <c r="Q31" s="5"/>
      <c r="R31" s="5"/>
      <c r="S31" s="5"/>
      <c r="T31" s="5"/>
    </row>
    <row r="32" spans="1:20" x14ac:dyDescent="0.2">
      <c r="A32" s="74"/>
      <c r="B32" s="99">
        <v>27</v>
      </c>
      <c r="C32" s="100">
        <v>5037.0999849999998</v>
      </c>
      <c r="D32" s="100">
        <v>3576.8626439999998</v>
      </c>
      <c r="E32" s="99">
        <v>859.35240599999997</v>
      </c>
      <c r="F32" s="99">
        <v>2449.8340929999999</v>
      </c>
      <c r="G32" s="99">
        <v>18.529415</v>
      </c>
      <c r="H32" s="50">
        <v>214.9161</v>
      </c>
      <c r="I32" s="99">
        <v>3330.0000209999998</v>
      </c>
      <c r="J32" s="99">
        <v>804.70202800000004</v>
      </c>
      <c r="K32" s="40">
        <v>97.254866000000007</v>
      </c>
      <c r="L32" s="40">
        <f t="shared" si="0"/>
        <v>2428.0431269999995</v>
      </c>
      <c r="M32" s="51">
        <v>2949.8339559999999</v>
      </c>
      <c r="N32" s="40">
        <v>662.42263200000002</v>
      </c>
      <c r="O32" s="40">
        <v>80.019047</v>
      </c>
      <c r="P32" s="101">
        <f t="shared" si="1"/>
        <v>2207.3922769999999</v>
      </c>
      <c r="Q32" s="5"/>
      <c r="R32" s="5"/>
      <c r="S32" s="5"/>
      <c r="T32" s="5"/>
    </row>
    <row r="33" spans="1:20" x14ac:dyDescent="0.2">
      <c r="A33" s="74"/>
      <c r="B33" s="99">
        <v>28</v>
      </c>
      <c r="C33" s="100">
        <v>8456.5141860000003</v>
      </c>
      <c r="D33" s="100">
        <v>6518.1614810000001</v>
      </c>
      <c r="E33" s="99">
        <v>1236.196277</v>
      </c>
      <c r="F33" s="99">
        <v>4764.9657269999998</v>
      </c>
      <c r="G33" s="99">
        <v>197.99999199999999</v>
      </c>
      <c r="H33" s="50">
        <v>189.99987300000001</v>
      </c>
      <c r="I33" s="99">
        <v>5520.9999879999996</v>
      </c>
      <c r="J33" s="99">
        <v>769.78811299999995</v>
      </c>
      <c r="K33" s="40">
        <v>123.01857099999999</v>
      </c>
      <c r="L33" s="40">
        <f t="shared" si="0"/>
        <v>4628.1933040000004</v>
      </c>
      <c r="M33" s="51">
        <v>4888.0670099999998</v>
      </c>
      <c r="N33" s="40">
        <v>649.02417300000002</v>
      </c>
      <c r="O33" s="40">
        <v>106.229748</v>
      </c>
      <c r="P33" s="101">
        <f t="shared" si="1"/>
        <v>4132.8130890000002</v>
      </c>
      <c r="Q33" s="5"/>
      <c r="R33" s="5"/>
      <c r="S33" s="5"/>
      <c r="T33" s="5"/>
    </row>
    <row r="34" spans="1:20" x14ac:dyDescent="0.2">
      <c r="A34" s="74"/>
      <c r="B34" s="99">
        <v>29</v>
      </c>
      <c r="C34" s="100">
        <v>14859.672223</v>
      </c>
      <c r="D34" s="100">
        <v>10319.434454</v>
      </c>
      <c r="E34" s="99">
        <v>1922.287482</v>
      </c>
      <c r="F34" s="99">
        <v>7942.3273849999996</v>
      </c>
      <c r="G34" s="99">
        <v>7.2631600000000001</v>
      </c>
      <c r="H34" s="50">
        <v>354.223524</v>
      </c>
      <c r="I34" s="99">
        <v>10108.999991999999</v>
      </c>
      <c r="J34" s="99">
        <v>1670.873008</v>
      </c>
      <c r="K34" s="40">
        <v>217.55546100000001</v>
      </c>
      <c r="L34" s="40">
        <f t="shared" si="0"/>
        <v>8220.5715229999987</v>
      </c>
      <c r="M34" s="51">
        <v>9184.2662180000007</v>
      </c>
      <c r="N34" s="40">
        <v>1406.9325309999999</v>
      </c>
      <c r="O34" s="40">
        <v>192.264027</v>
      </c>
      <c r="P34" s="101">
        <f t="shared" si="1"/>
        <v>7585.0696600000001</v>
      </c>
      <c r="Q34" s="5"/>
      <c r="R34" s="5"/>
      <c r="S34" s="5"/>
      <c r="T34" s="5"/>
    </row>
    <row r="35" spans="1:20" x14ac:dyDescent="0.2">
      <c r="A35" s="74"/>
      <c r="B35" s="99">
        <v>30</v>
      </c>
      <c r="C35" s="100">
        <v>13191.522077</v>
      </c>
      <c r="D35" s="100">
        <v>9467.2826050000003</v>
      </c>
      <c r="E35" s="99">
        <v>2262.542422</v>
      </c>
      <c r="F35" s="99">
        <v>6524.054067</v>
      </c>
      <c r="G35" s="99">
        <v>69.165908999999999</v>
      </c>
      <c r="H35" s="50">
        <v>422.38063299999999</v>
      </c>
      <c r="I35" s="99">
        <v>9297.6503909999992</v>
      </c>
      <c r="J35" s="99">
        <v>1998.1224999999999</v>
      </c>
      <c r="K35" s="40">
        <v>313.30784199999999</v>
      </c>
      <c r="L35" s="40">
        <f t="shared" si="0"/>
        <v>6986.2200489999996</v>
      </c>
      <c r="M35" s="51">
        <v>8354.1005229999992</v>
      </c>
      <c r="N35" s="40">
        <v>1683.880793</v>
      </c>
      <c r="O35" s="40">
        <v>267.90080999999998</v>
      </c>
      <c r="P35" s="101">
        <f t="shared" si="1"/>
        <v>6402.3189199999988</v>
      </c>
      <c r="Q35" s="5"/>
      <c r="R35" s="5"/>
      <c r="S35" s="5"/>
      <c r="T35" s="5"/>
    </row>
    <row r="36" spans="1:20" x14ac:dyDescent="0.2">
      <c r="A36" s="74"/>
      <c r="B36" s="99">
        <v>31</v>
      </c>
      <c r="C36" s="100">
        <v>8431.4438239999999</v>
      </c>
      <c r="D36" s="100">
        <v>6932.6082660000002</v>
      </c>
      <c r="E36" s="99">
        <v>1248.7232140000001</v>
      </c>
      <c r="F36" s="99">
        <v>4973.2189109999999</v>
      </c>
      <c r="G36" s="99">
        <v>335.47059899999999</v>
      </c>
      <c r="H36" s="50">
        <v>306.30833100000001</v>
      </c>
      <c r="I36" s="99">
        <v>5651.564644</v>
      </c>
      <c r="J36" s="99">
        <v>1125.194248</v>
      </c>
      <c r="K36" s="40">
        <v>207.81429800000001</v>
      </c>
      <c r="L36" s="40">
        <f t="shared" si="0"/>
        <v>4318.556098</v>
      </c>
      <c r="M36" s="51">
        <v>5088.3083319999996</v>
      </c>
      <c r="N36" s="40">
        <v>960.769048</v>
      </c>
      <c r="O36" s="40">
        <v>180.79310000000001</v>
      </c>
      <c r="P36" s="101">
        <f t="shared" si="1"/>
        <v>3946.7461839999996</v>
      </c>
      <c r="Q36" s="5"/>
      <c r="R36" s="5"/>
      <c r="S36" s="5"/>
      <c r="T36" s="5"/>
    </row>
    <row r="37" spans="1:20" x14ac:dyDescent="0.2">
      <c r="A37" s="74"/>
      <c r="B37" s="99">
        <v>32</v>
      </c>
      <c r="C37" s="100">
        <v>6178.9815040000003</v>
      </c>
      <c r="D37" s="100">
        <v>4606.147551</v>
      </c>
      <c r="E37" s="99">
        <v>515.86120100000005</v>
      </c>
      <c r="F37" s="99">
        <v>3783.8982390000001</v>
      </c>
      <c r="G37" s="99">
        <v>16.973054000000001</v>
      </c>
      <c r="H37" s="50">
        <v>260.581503</v>
      </c>
      <c r="I37" s="99">
        <v>4999.2346109999999</v>
      </c>
      <c r="J37" s="99">
        <v>711.82490099999995</v>
      </c>
      <c r="K37" s="40">
        <v>246.06338600000001</v>
      </c>
      <c r="L37" s="40">
        <f t="shared" si="0"/>
        <v>4041.3463240000001</v>
      </c>
      <c r="M37" s="51">
        <v>4573.8432039999998</v>
      </c>
      <c r="N37" s="40">
        <v>619.71745799999997</v>
      </c>
      <c r="O37" s="40">
        <v>216.94170500000001</v>
      </c>
      <c r="P37" s="101">
        <f t="shared" si="1"/>
        <v>3737.1840409999995</v>
      </c>
      <c r="Q37" s="5"/>
      <c r="R37" s="5"/>
      <c r="S37" s="5"/>
      <c r="T37" s="5"/>
    </row>
    <row r="38" spans="1:20" x14ac:dyDescent="0.2">
      <c r="A38" s="74"/>
      <c r="B38" s="99">
        <v>33</v>
      </c>
      <c r="C38" s="100">
        <v>1257.744021</v>
      </c>
      <c r="D38" s="100">
        <v>1000.5424389999999</v>
      </c>
      <c r="E38" s="99">
        <v>87.435012</v>
      </c>
      <c r="F38" s="99">
        <v>855.98373800000002</v>
      </c>
      <c r="G38" s="99">
        <v>0</v>
      </c>
      <c r="H38" s="50">
        <v>19.797640000000001</v>
      </c>
      <c r="I38" s="99">
        <v>928.43496800000003</v>
      </c>
      <c r="J38" s="99">
        <v>80.563101000000003</v>
      </c>
      <c r="K38" s="40">
        <v>17.452110999999999</v>
      </c>
      <c r="L38" s="40">
        <f t="shared" si="0"/>
        <v>830.41975600000012</v>
      </c>
      <c r="M38" s="51">
        <v>822.57061099999999</v>
      </c>
      <c r="N38" s="40">
        <v>68.089842000000004</v>
      </c>
      <c r="O38" s="40">
        <v>14.93065</v>
      </c>
      <c r="P38" s="101">
        <f t="shared" si="1"/>
        <v>739.550119</v>
      </c>
      <c r="Q38" s="5"/>
      <c r="R38" s="5"/>
      <c r="S38" s="5"/>
      <c r="T38" s="5"/>
    </row>
    <row r="39" spans="1:20" x14ac:dyDescent="0.2">
      <c r="A39" s="74"/>
      <c r="B39" s="99">
        <v>34</v>
      </c>
      <c r="C39" s="100">
        <v>503.02212400000002</v>
      </c>
      <c r="D39" s="100">
        <v>395.03815700000001</v>
      </c>
      <c r="E39" s="99">
        <v>24.523159</v>
      </c>
      <c r="F39" s="99">
        <v>354.95343600000001</v>
      </c>
      <c r="G39" s="99">
        <v>1.25</v>
      </c>
      <c r="H39" s="50">
        <v>10.938468</v>
      </c>
      <c r="I39" s="99">
        <v>383.48108000000002</v>
      </c>
      <c r="J39" s="99">
        <v>30.115106000000001</v>
      </c>
      <c r="K39" s="40">
        <v>5.6313380000000004</v>
      </c>
      <c r="L39" s="40">
        <f t="shared" si="0"/>
        <v>347.73463599999997</v>
      </c>
      <c r="M39" s="51">
        <v>347.40713599999998</v>
      </c>
      <c r="N39" s="40">
        <v>25.806387000000001</v>
      </c>
      <c r="O39" s="40">
        <v>5.3784140000000003</v>
      </c>
      <c r="P39" s="101">
        <f t="shared" si="1"/>
        <v>316.22233499999993</v>
      </c>
      <c r="Q39" s="5"/>
      <c r="R39" s="5"/>
      <c r="S39" s="5"/>
      <c r="T39" s="5"/>
    </row>
    <row r="40" spans="1:20" x14ac:dyDescent="0.2">
      <c r="A40" s="74"/>
      <c r="B40" s="99">
        <v>35</v>
      </c>
      <c r="C40" s="100">
        <v>5737.4825000000001</v>
      </c>
      <c r="D40" s="100">
        <v>3519.8510240000001</v>
      </c>
      <c r="E40" s="99">
        <v>1225.868297</v>
      </c>
      <c r="F40" s="99">
        <v>1581.4673989999999</v>
      </c>
      <c r="G40" s="99">
        <v>264.83399800000001</v>
      </c>
      <c r="H40" s="50">
        <v>417.81971199999998</v>
      </c>
      <c r="I40" s="99">
        <v>2839.9639790000001</v>
      </c>
      <c r="J40" s="99">
        <v>1257.2802790000001</v>
      </c>
      <c r="K40" s="40">
        <v>137.62698599999999</v>
      </c>
      <c r="L40" s="40">
        <f t="shared" si="0"/>
        <v>1445.0567140000001</v>
      </c>
      <c r="M40" s="51">
        <v>2432.0406720000001</v>
      </c>
      <c r="N40" s="40">
        <v>1026.8636959999999</v>
      </c>
      <c r="O40" s="40">
        <v>115.85653600000001</v>
      </c>
      <c r="P40" s="101">
        <f t="shared" si="1"/>
        <v>1289.3204400000002</v>
      </c>
      <c r="Q40" s="5"/>
      <c r="R40" s="5"/>
      <c r="S40" s="5"/>
      <c r="T40" s="5"/>
    </row>
    <row r="41" spans="1:20" x14ac:dyDescent="0.2">
      <c r="A41" s="74"/>
      <c r="B41" s="99">
        <v>36</v>
      </c>
      <c r="C41" s="100">
        <v>3824.2555590000002</v>
      </c>
      <c r="D41" s="100">
        <v>2885.929361</v>
      </c>
      <c r="E41" s="99">
        <v>346.54547700000001</v>
      </c>
      <c r="F41" s="99">
        <v>2296.2876120000001</v>
      </c>
      <c r="G41" s="99">
        <v>19.800004000000001</v>
      </c>
      <c r="H41" s="50">
        <v>199.12935200000001</v>
      </c>
      <c r="I41" s="99">
        <v>2815.7072819999999</v>
      </c>
      <c r="J41" s="99">
        <v>394.61739399999999</v>
      </c>
      <c r="K41" s="40">
        <v>137.70429200000001</v>
      </c>
      <c r="L41" s="40">
        <f t="shared" si="0"/>
        <v>2283.3855960000001</v>
      </c>
      <c r="M41" s="51">
        <v>2555.153879</v>
      </c>
      <c r="N41" s="40">
        <v>335.38812799999999</v>
      </c>
      <c r="O41" s="40">
        <v>122.418572</v>
      </c>
      <c r="P41" s="101">
        <f t="shared" si="1"/>
        <v>2097.3471789999999</v>
      </c>
      <c r="Q41" s="5"/>
      <c r="R41" s="5"/>
      <c r="S41" s="5"/>
      <c r="T41" s="5"/>
    </row>
    <row r="42" spans="1:20" x14ac:dyDescent="0.2">
      <c r="A42" s="74"/>
      <c r="B42" s="99">
        <v>37</v>
      </c>
      <c r="C42" s="100">
        <v>4066.7392279999999</v>
      </c>
      <c r="D42" s="100">
        <v>3064.3404190000001</v>
      </c>
      <c r="E42" s="99">
        <v>502.27044599999999</v>
      </c>
      <c r="F42" s="99">
        <v>2194.7427720000001</v>
      </c>
      <c r="G42" s="99">
        <v>93.976848000000004</v>
      </c>
      <c r="H42" s="50">
        <v>249.350652</v>
      </c>
      <c r="I42" s="99">
        <v>3456.7949960000001</v>
      </c>
      <c r="J42" s="99">
        <v>527.04665599999998</v>
      </c>
      <c r="K42" s="40">
        <v>155.61923999999999</v>
      </c>
      <c r="L42" s="40">
        <f t="shared" si="0"/>
        <v>2774.1291000000001</v>
      </c>
      <c r="M42" s="51">
        <v>3165.86708</v>
      </c>
      <c r="N42" s="40">
        <v>454.316056</v>
      </c>
      <c r="O42" s="40">
        <v>135.75980000000001</v>
      </c>
      <c r="P42" s="101">
        <f t="shared" si="1"/>
        <v>2575.7912240000001</v>
      </c>
      <c r="Q42" s="5"/>
      <c r="R42" s="5"/>
      <c r="S42" s="5"/>
      <c r="T42" s="5"/>
    </row>
    <row r="43" spans="1:20" x14ac:dyDescent="0.2">
      <c r="A43" s="74"/>
      <c r="B43" s="99">
        <v>38</v>
      </c>
      <c r="C43" s="100">
        <v>774.32798100000002</v>
      </c>
      <c r="D43" s="100">
        <v>387.66216300000002</v>
      </c>
      <c r="E43" s="99">
        <v>74.641436999999996</v>
      </c>
      <c r="F43" s="99">
        <v>234.28178600000001</v>
      </c>
      <c r="G43" s="99">
        <v>33.600009</v>
      </c>
      <c r="H43" s="50">
        <v>38.888911999999998</v>
      </c>
      <c r="I43" s="99">
        <v>710.385445</v>
      </c>
      <c r="J43" s="99">
        <v>135.73941400000001</v>
      </c>
      <c r="K43" s="40">
        <v>68.360203999999996</v>
      </c>
      <c r="L43" s="40">
        <f t="shared" si="0"/>
        <v>506.28582699999998</v>
      </c>
      <c r="M43" s="51">
        <v>629.32818999999995</v>
      </c>
      <c r="N43" s="40">
        <v>110.658135</v>
      </c>
      <c r="O43" s="40">
        <v>55.303193</v>
      </c>
      <c r="P43" s="101">
        <f t="shared" si="1"/>
        <v>463.36686199999991</v>
      </c>
      <c r="Q43" s="5"/>
      <c r="R43" s="5"/>
      <c r="S43" s="5"/>
      <c r="T43" s="5"/>
    </row>
    <row r="44" spans="1:20" x14ac:dyDescent="0.2">
      <c r="A44" s="74"/>
      <c r="B44" s="99">
        <v>38</v>
      </c>
      <c r="C44" s="100">
        <v>774.32798100000002</v>
      </c>
      <c r="D44" s="100">
        <v>387.66216300000002</v>
      </c>
      <c r="E44" s="99">
        <v>74.641436999999996</v>
      </c>
      <c r="F44" s="99">
        <v>234.28178600000001</v>
      </c>
      <c r="G44" s="99">
        <v>33.600009</v>
      </c>
      <c r="H44" s="50">
        <v>38.888911999999998</v>
      </c>
      <c r="I44" s="99">
        <v>710.385445</v>
      </c>
      <c r="J44" s="99">
        <v>135.73941400000001</v>
      </c>
      <c r="K44" s="40">
        <v>68.360203999999996</v>
      </c>
      <c r="L44" s="40">
        <f t="shared" si="0"/>
        <v>506.28582699999998</v>
      </c>
      <c r="M44" s="51">
        <v>629.32818999999995</v>
      </c>
      <c r="N44" s="40">
        <v>110.658135</v>
      </c>
      <c r="O44" s="40">
        <v>55.303193</v>
      </c>
      <c r="P44" s="101">
        <f t="shared" si="1"/>
        <v>463.36686199999991</v>
      </c>
      <c r="Q44" s="5"/>
      <c r="R44" s="5"/>
      <c r="S44" s="5"/>
      <c r="T44" s="5"/>
    </row>
    <row r="45" spans="1:20" x14ac:dyDescent="0.2">
      <c r="A45" s="74"/>
      <c r="B45" s="99">
        <v>39</v>
      </c>
      <c r="C45" s="100">
        <v>5175.2278269999997</v>
      </c>
      <c r="D45" s="100">
        <v>3871.5972299999999</v>
      </c>
      <c r="E45" s="99">
        <v>1130.4136559999999</v>
      </c>
      <c r="F45" s="99">
        <v>2298.1854320000002</v>
      </c>
      <c r="G45" s="99">
        <v>103.05534</v>
      </c>
      <c r="H45" s="50">
        <v>328.01837599999999</v>
      </c>
      <c r="I45" s="99">
        <v>3295.0139840000002</v>
      </c>
      <c r="J45" s="99">
        <v>968.51484000000005</v>
      </c>
      <c r="K45" s="40">
        <v>200.84142199999999</v>
      </c>
      <c r="L45" s="40">
        <f t="shared" si="0"/>
        <v>2125.6577220000004</v>
      </c>
      <c r="M45" s="51">
        <v>2924.9906820000001</v>
      </c>
      <c r="N45" s="40">
        <v>806.92293199999995</v>
      </c>
      <c r="O45" s="40">
        <v>173.00203099999999</v>
      </c>
      <c r="P45" s="101">
        <f t="shared" si="1"/>
        <v>1945.0657190000002</v>
      </c>
      <c r="Q45" s="5"/>
      <c r="R45" s="5"/>
      <c r="S45" s="5"/>
      <c r="T45" s="5"/>
    </row>
    <row r="46" spans="1:20" x14ac:dyDescent="0.2">
      <c r="A46" s="74"/>
      <c r="B46" s="99">
        <v>40</v>
      </c>
      <c r="C46" s="100">
        <v>29645.198236</v>
      </c>
      <c r="D46" s="100">
        <v>23306.798022999999</v>
      </c>
      <c r="E46" s="99">
        <v>5354.6225130000003</v>
      </c>
      <c r="F46" s="99">
        <v>12406.150611999999</v>
      </c>
      <c r="G46" s="99">
        <v>921.38226299999997</v>
      </c>
      <c r="H46" s="50">
        <v>4231.8263230000002</v>
      </c>
      <c r="I46" s="99">
        <v>9351.9740710000005</v>
      </c>
      <c r="J46" s="99">
        <v>2047.65319</v>
      </c>
      <c r="K46" s="40">
        <v>942.493334</v>
      </c>
      <c r="L46" s="40">
        <f t="shared" si="0"/>
        <v>6361.8275470000008</v>
      </c>
      <c r="M46" s="51">
        <v>6878.1080760000004</v>
      </c>
      <c r="N46" s="40">
        <v>1531.967999</v>
      </c>
      <c r="O46" s="40">
        <v>656.11451199999999</v>
      </c>
      <c r="P46" s="101">
        <f t="shared" si="1"/>
        <v>4690.0255649999999</v>
      </c>
      <c r="Q46" s="5"/>
      <c r="R46" s="5"/>
      <c r="S46" s="5"/>
      <c r="T46" s="5"/>
    </row>
    <row r="47" spans="1:20" x14ac:dyDescent="0.2">
      <c r="A47" s="74"/>
      <c r="B47" s="99">
        <v>41</v>
      </c>
      <c r="C47" s="100">
        <v>11544.292846</v>
      </c>
      <c r="D47" s="100">
        <v>7427.3157579999997</v>
      </c>
      <c r="E47" s="99">
        <v>1806.737967</v>
      </c>
      <c r="F47" s="99">
        <v>4828.8913279999997</v>
      </c>
      <c r="G47" s="99">
        <v>293.01378</v>
      </c>
      <c r="H47" s="50">
        <v>464.787982</v>
      </c>
      <c r="I47" s="99">
        <v>7154.0436929999996</v>
      </c>
      <c r="J47" s="99">
        <v>1909.871349</v>
      </c>
      <c r="K47" s="40">
        <v>373.75457</v>
      </c>
      <c r="L47" s="40">
        <f t="shared" si="0"/>
        <v>4870.4177739999996</v>
      </c>
      <c r="M47" s="51">
        <v>6264.3509279999998</v>
      </c>
      <c r="N47" s="40">
        <v>1549.1658709999999</v>
      </c>
      <c r="O47" s="40">
        <v>311.63256100000001</v>
      </c>
      <c r="P47" s="101">
        <f t="shared" si="1"/>
        <v>4403.5524959999993</v>
      </c>
      <c r="Q47" s="5"/>
      <c r="R47" s="5"/>
      <c r="S47" s="5"/>
      <c r="T47" s="5"/>
    </row>
    <row r="48" spans="1:20" x14ac:dyDescent="0.2">
      <c r="A48" s="74"/>
      <c r="B48" s="99">
        <v>42</v>
      </c>
      <c r="C48" s="100">
        <v>1794.750233</v>
      </c>
      <c r="D48" s="100">
        <v>1177.6736679999999</v>
      </c>
      <c r="E48" s="99">
        <v>269.97949699999998</v>
      </c>
      <c r="F48" s="99">
        <v>704.951503</v>
      </c>
      <c r="G48" s="99">
        <v>1.3333299999999999</v>
      </c>
      <c r="H48" s="50">
        <v>60.929169999999999</v>
      </c>
      <c r="I48" s="99">
        <v>1316.750401</v>
      </c>
      <c r="J48" s="99">
        <v>284.52162199999998</v>
      </c>
      <c r="K48" s="40">
        <v>12.53387</v>
      </c>
      <c r="L48" s="40">
        <f t="shared" si="0"/>
        <v>1019.6949090000001</v>
      </c>
      <c r="M48" s="51">
        <v>1157.3811370000001</v>
      </c>
      <c r="N48" s="40">
        <v>226.610266</v>
      </c>
      <c r="O48" s="40">
        <v>12.228042</v>
      </c>
      <c r="P48" s="101">
        <f t="shared" si="1"/>
        <v>918.5428290000001</v>
      </c>
      <c r="Q48" s="5"/>
      <c r="R48" s="5"/>
      <c r="S48" s="5"/>
      <c r="T48" s="5"/>
    </row>
    <row r="49" spans="1:20" x14ac:dyDescent="0.2">
      <c r="A49" s="74"/>
      <c r="B49" s="99">
        <v>43</v>
      </c>
      <c r="C49" s="100">
        <v>1485.998828</v>
      </c>
      <c r="D49" s="100">
        <v>1194.506376</v>
      </c>
      <c r="E49" s="99">
        <v>221.94329999999999</v>
      </c>
      <c r="F49" s="99">
        <v>885.881618</v>
      </c>
      <c r="G49" s="99">
        <v>20</v>
      </c>
      <c r="H49" s="50">
        <v>5.3478260000000004</v>
      </c>
      <c r="I49" s="99">
        <v>1134.7462210000001</v>
      </c>
      <c r="J49" s="99">
        <v>149.25755799999999</v>
      </c>
      <c r="K49" s="40">
        <v>6.7025740000000003</v>
      </c>
      <c r="L49" s="40">
        <f t="shared" si="0"/>
        <v>978.78608900000006</v>
      </c>
      <c r="M49" s="51">
        <v>1023.028016</v>
      </c>
      <c r="N49" s="40">
        <v>121.07642800000001</v>
      </c>
      <c r="O49" s="40">
        <v>6.6487259999999999</v>
      </c>
      <c r="P49" s="101">
        <f t="shared" si="1"/>
        <v>895.302862</v>
      </c>
      <c r="Q49" s="5"/>
      <c r="R49" s="5"/>
      <c r="S49" s="5"/>
      <c r="T49" s="5"/>
    </row>
    <row r="50" spans="1:20" x14ac:dyDescent="0.2">
      <c r="A50" s="74"/>
      <c r="B50" s="99">
        <v>44</v>
      </c>
      <c r="C50" s="100">
        <v>12403.850118</v>
      </c>
      <c r="D50" s="100">
        <v>9244.2133670000003</v>
      </c>
      <c r="E50" s="99">
        <v>1591.587006</v>
      </c>
      <c r="F50" s="99">
        <v>7206.2764289999996</v>
      </c>
      <c r="G50" s="99">
        <v>26.666674</v>
      </c>
      <c r="H50" s="50">
        <v>162.19098099999999</v>
      </c>
      <c r="I50" s="99">
        <v>9144.0256950000003</v>
      </c>
      <c r="J50" s="99">
        <v>1331.745672</v>
      </c>
      <c r="K50" s="40">
        <v>89.201323000000002</v>
      </c>
      <c r="L50" s="40">
        <f t="shared" si="0"/>
        <v>7723.0787</v>
      </c>
      <c r="M50" s="51">
        <v>8263.8235779999995</v>
      </c>
      <c r="N50" s="40">
        <v>1077.8771569999999</v>
      </c>
      <c r="O50" s="40">
        <v>84.302451000000005</v>
      </c>
      <c r="P50" s="101">
        <f t="shared" si="1"/>
        <v>7101.6439700000001</v>
      </c>
      <c r="Q50" s="5"/>
      <c r="R50" s="5"/>
      <c r="S50" s="5"/>
      <c r="T50" s="5"/>
    </row>
    <row r="51" spans="1:20" x14ac:dyDescent="0.2">
      <c r="A51" s="74"/>
      <c r="B51" s="99">
        <v>45</v>
      </c>
      <c r="C51" s="100">
        <v>7266.3178630000002</v>
      </c>
      <c r="D51" s="100">
        <v>4648.5267439999998</v>
      </c>
      <c r="E51" s="99">
        <v>867.369055</v>
      </c>
      <c r="F51" s="99">
        <v>3531.6884180000002</v>
      </c>
      <c r="G51" s="99">
        <v>75.000010000000003</v>
      </c>
      <c r="H51" s="50">
        <v>87.444470999999993</v>
      </c>
      <c r="I51" s="99">
        <v>4468.999949</v>
      </c>
      <c r="J51" s="99">
        <v>1103.52729</v>
      </c>
      <c r="K51" s="40">
        <v>72.152242999999999</v>
      </c>
      <c r="L51" s="40">
        <f t="shared" si="0"/>
        <v>3293.320416</v>
      </c>
      <c r="M51" s="51">
        <v>3962.8215150000001</v>
      </c>
      <c r="N51" s="40">
        <v>906.50409400000001</v>
      </c>
      <c r="O51" s="40">
        <v>58.969932</v>
      </c>
      <c r="P51" s="101">
        <f t="shared" si="1"/>
        <v>2997.3474890000002</v>
      </c>
      <c r="Q51" s="5"/>
      <c r="R51" s="5"/>
      <c r="S51" s="5"/>
      <c r="T51" s="5"/>
    </row>
    <row r="52" spans="1:20" x14ac:dyDescent="0.2">
      <c r="A52" s="74"/>
      <c r="B52" s="99">
        <v>47</v>
      </c>
      <c r="C52" s="100">
        <v>403.02876900000001</v>
      </c>
      <c r="D52" s="100">
        <v>254.43236300000001</v>
      </c>
      <c r="E52" s="99">
        <v>20.337461000000001</v>
      </c>
      <c r="F52" s="99">
        <v>233.39655500000001</v>
      </c>
      <c r="G52" s="99">
        <v>0</v>
      </c>
      <c r="H52" s="50">
        <v>0.222222</v>
      </c>
      <c r="I52" s="99">
        <v>764.04883400000006</v>
      </c>
      <c r="J52" s="99">
        <v>150.715712</v>
      </c>
      <c r="K52" s="40">
        <v>10.572310999999999</v>
      </c>
      <c r="L52" s="40">
        <f t="shared" si="0"/>
        <v>602.76081099999999</v>
      </c>
      <c r="M52" s="51">
        <v>683.84536900000001</v>
      </c>
      <c r="N52" s="40">
        <v>125.87214299999999</v>
      </c>
      <c r="O52" s="40">
        <v>8.7073499999999999</v>
      </c>
      <c r="P52" s="101">
        <f t="shared" si="1"/>
        <v>549.26587600000005</v>
      </c>
      <c r="Q52" s="5"/>
      <c r="R52" s="5"/>
      <c r="S52" s="5"/>
      <c r="T52" s="5"/>
    </row>
    <row r="53" spans="1:20" x14ac:dyDescent="0.2">
      <c r="A53" s="74"/>
      <c r="B53" s="99">
        <v>48</v>
      </c>
      <c r="C53" s="100">
        <v>529.82665399999996</v>
      </c>
      <c r="D53" s="100">
        <v>282.28457600000002</v>
      </c>
      <c r="E53" s="99">
        <v>27.818207000000001</v>
      </c>
      <c r="F53" s="99">
        <v>254.46646000000001</v>
      </c>
      <c r="G53" s="99">
        <v>0</v>
      </c>
      <c r="H53" s="50">
        <v>0</v>
      </c>
      <c r="I53" s="99">
        <v>316.999978</v>
      </c>
      <c r="J53" s="99">
        <v>54.191614000000001</v>
      </c>
      <c r="K53" s="40">
        <v>1.156156</v>
      </c>
      <c r="L53" s="40">
        <f t="shared" si="0"/>
        <v>261.65220799999997</v>
      </c>
      <c r="M53" s="51">
        <v>275.32418100000001</v>
      </c>
      <c r="N53" s="40">
        <v>36.489842000000003</v>
      </c>
      <c r="O53" s="40">
        <v>1.156156</v>
      </c>
      <c r="P53" s="101">
        <f t="shared" si="1"/>
        <v>237.67818299999999</v>
      </c>
      <c r="Q53" s="5"/>
      <c r="R53" s="5"/>
      <c r="S53" s="5"/>
      <c r="T53" s="5"/>
    </row>
    <row r="54" spans="1:20" x14ac:dyDescent="0.2">
      <c r="A54" s="74"/>
      <c r="B54" s="99">
        <v>49</v>
      </c>
      <c r="C54" s="100">
        <v>96.906664000000006</v>
      </c>
      <c r="D54" s="100">
        <v>44.112645999999998</v>
      </c>
      <c r="E54" s="99">
        <v>31.681816999999999</v>
      </c>
      <c r="F54" s="99">
        <v>12.430825</v>
      </c>
      <c r="G54" s="99">
        <v>0</v>
      </c>
      <c r="H54" s="50">
        <v>0</v>
      </c>
      <c r="I54" s="99">
        <v>23</v>
      </c>
      <c r="J54" s="99">
        <v>5.3079590000000003</v>
      </c>
      <c r="K54" s="40">
        <v>0.14024400000000001</v>
      </c>
      <c r="L54" s="40">
        <f t="shared" si="0"/>
        <v>17.551797000000001</v>
      </c>
      <c r="M54" s="51">
        <v>19.634146999999999</v>
      </c>
      <c r="N54" s="40">
        <v>3.1223269999999999</v>
      </c>
      <c r="O54" s="40">
        <v>0.14024400000000001</v>
      </c>
      <c r="P54" s="101">
        <f t="shared" si="1"/>
        <v>16.371576000000001</v>
      </c>
      <c r="Q54" s="5"/>
      <c r="R54" s="5"/>
      <c r="S54" s="5"/>
      <c r="T54" s="5"/>
    </row>
    <row r="55" spans="1:20" x14ac:dyDescent="0.2">
      <c r="A55" s="74"/>
      <c r="B55" s="99">
        <v>50</v>
      </c>
      <c r="C55" s="100">
        <v>6537.5342680000003</v>
      </c>
      <c r="D55" s="100">
        <v>4202.476928</v>
      </c>
      <c r="E55" s="99">
        <v>1190.2282749999999</v>
      </c>
      <c r="F55" s="99">
        <v>2065.407901</v>
      </c>
      <c r="G55" s="99">
        <v>384.99991799999998</v>
      </c>
      <c r="H55" s="50">
        <v>325.664288</v>
      </c>
      <c r="I55" s="99">
        <v>1900.018703</v>
      </c>
      <c r="J55" s="99">
        <v>429.23521899999997</v>
      </c>
      <c r="K55" s="40">
        <v>38.929260999999997</v>
      </c>
      <c r="L55" s="40">
        <f t="shared" si="0"/>
        <v>1431.854223</v>
      </c>
      <c r="M55" s="51">
        <v>1675.748891</v>
      </c>
      <c r="N55" s="40">
        <v>365.34405600000002</v>
      </c>
      <c r="O55" s="40">
        <v>33.005197000000003</v>
      </c>
      <c r="P55" s="101">
        <f t="shared" si="1"/>
        <v>1277.3996379999999</v>
      </c>
      <c r="Q55" s="5"/>
      <c r="R55" s="5"/>
      <c r="S55" s="5"/>
      <c r="T55" s="5"/>
    </row>
    <row r="56" spans="1:20" x14ac:dyDescent="0.2">
      <c r="A56" s="74"/>
      <c r="B56" s="99">
        <v>51</v>
      </c>
      <c r="C56" s="100">
        <v>9493.4655280000006</v>
      </c>
      <c r="D56" s="100">
        <v>7146.5767560000004</v>
      </c>
      <c r="E56" s="99">
        <v>1458.7780519999999</v>
      </c>
      <c r="F56" s="99">
        <v>4825.7556679999998</v>
      </c>
      <c r="G56" s="99">
        <v>419.00026600000001</v>
      </c>
      <c r="H56" s="50">
        <v>299.26309900000001</v>
      </c>
      <c r="I56" s="99">
        <v>5828.6779100000003</v>
      </c>
      <c r="J56" s="99">
        <v>1295.739139</v>
      </c>
      <c r="K56" s="40">
        <v>99.027395999999996</v>
      </c>
      <c r="L56" s="40">
        <f t="shared" si="0"/>
        <v>4433.9113749999997</v>
      </c>
      <c r="M56" s="51">
        <v>5037.2258830000001</v>
      </c>
      <c r="N56" s="40">
        <v>1029.094914</v>
      </c>
      <c r="O56" s="40">
        <v>83.9589</v>
      </c>
      <c r="P56" s="101">
        <f t="shared" si="1"/>
        <v>3924.1720689999997</v>
      </c>
      <c r="Q56" s="5"/>
      <c r="R56" s="5"/>
      <c r="S56" s="5"/>
      <c r="T56" s="5"/>
    </row>
    <row r="57" spans="1:20" x14ac:dyDescent="0.2">
      <c r="A57" s="74"/>
      <c r="B57" s="99">
        <v>52</v>
      </c>
      <c r="C57" s="100">
        <v>160.083977</v>
      </c>
      <c r="D57" s="100">
        <v>99.849939000000006</v>
      </c>
      <c r="E57" s="99">
        <v>9.5234109999999994</v>
      </c>
      <c r="F57" s="99">
        <v>68.585587000000004</v>
      </c>
      <c r="G57" s="99">
        <v>13.738440000000001</v>
      </c>
      <c r="H57" s="50">
        <v>5.0344939999999996</v>
      </c>
      <c r="I57" s="99">
        <v>185.05896799999999</v>
      </c>
      <c r="J57" s="99">
        <v>43.920051999999998</v>
      </c>
      <c r="K57" s="40">
        <v>2.3185509999999998</v>
      </c>
      <c r="L57" s="40">
        <f t="shared" si="0"/>
        <v>138.82036499999998</v>
      </c>
      <c r="M57" s="51">
        <v>135.00758099999999</v>
      </c>
      <c r="N57" s="40">
        <v>30.093608</v>
      </c>
      <c r="O57" s="40">
        <v>1.6611579999999999</v>
      </c>
      <c r="P57" s="101">
        <f t="shared" si="1"/>
        <v>103.25281499999998</v>
      </c>
      <c r="Q57" s="5"/>
      <c r="R57" s="5"/>
      <c r="S57" s="5"/>
      <c r="T57" s="5"/>
    </row>
    <row r="58" spans="1:20" x14ac:dyDescent="0.2">
      <c r="A58" s="74"/>
      <c r="B58" s="99">
        <v>53</v>
      </c>
      <c r="C58" s="100">
        <v>3242.9478589999999</v>
      </c>
      <c r="D58" s="100">
        <v>2220.099048</v>
      </c>
      <c r="E58" s="99">
        <v>354.238133</v>
      </c>
      <c r="F58" s="99">
        <v>1232.485745</v>
      </c>
      <c r="G58" s="99">
        <v>291.26159100000001</v>
      </c>
      <c r="H58" s="50">
        <v>145.03804</v>
      </c>
      <c r="I58" s="99">
        <v>344.26262700000001</v>
      </c>
      <c r="J58" s="99">
        <v>85.662188</v>
      </c>
      <c r="K58" s="40">
        <v>4.7251669999999999</v>
      </c>
      <c r="L58" s="40">
        <f t="shared" si="0"/>
        <v>253.875272</v>
      </c>
      <c r="M58" s="51">
        <v>245.033995</v>
      </c>
      <c r="N58" s="40">
        <v>57.108122000000002</v>
      </c>
      <c r="O58" s="40">
        <v>3.375124</v>
      </c>
      <c r="P58" s="101">
        <f t="shared" si="1"/>
        <v>184.550749</v>
      </c>
      <c r="Q58" s="5"/>
      <c r="R58" s="5"/>
      <c r="S58" s="5"/>
      <c r="T58" s="5"/>
    </row>
    <row r="59" spans="1:20" x14ac:dyDescent="0.2">
      <c r="A59" s="74"/>
      <c r="B59" s="99">
        <v>54</v>
      </c>
      <c r="C59" s="100">
        <v>1.6622000000000001E-2</v>
      </c>
      <c r="D59" s="100">
        <v>8.6840000000000007E-3</v>
      </c>
      <c r="E59" s="99">
        <v>2.5439999999999998E-3</v>
      </c>
      <c r="F59" s="99">
        <v>6.1399999999999996E-3</v>
      </c>
      <c r="G59" s="99">
        <v>0</v>
      </c>
      <c r="H59" s="50">
        <v>0</v>
      </c>
      <c r="I59" s="99">
        <v>3.7864000000000002E-2</v>
      </c>
      <c r="J59" s="99">
        <v>1.7593000000000001E-2</v>
      </c>
      <c r="K59" s="40">
        <v>0</v>
      </c>
      <c r="L59" s="40">
        <f t="shared" si="0"/>
        <v>2.0271000000000001E-2</v>
      </c>
      <c r="M59" s="51">
        <v>3.0620999999999999E-2</v>
      </c>
      <c r="N59" s="40">
        <v>1.3561E-2</v>
      </c>
      <c r="O59" s="40">
        <v>0</v>
      </c>
      <c r="P59" s="101">
        <f t="shared" si="1"/>
        <v>1.7059999999999999E-2</v>
      </c>
      <c r="Q59" s="5"/>
      <c r="R59" s="5"/>
      <c r="S59" s="5"/>
      <c r="T59" s="5"/>
    </row>
    <row r="60" spans="1:20" x14ac:dyDescent="0.2">
      <c r="A60" s="74"/>
      <c r="B60" s="99">
        <v>55</v>
      </c>
      <c r="C60" s="100">
        <v>171.223004</v>
      </c>
      <c r="D60" s="100">
        <v>98.161113999999998</v>
      </c>
      <c r="E60" s="99">
        <v>19.601744</v>
      </c>
      <c r="F60" s="99">
        <v>70.905528000000004</v>
      </c>
      <c r="G60" s="99">
        <v>7.5</v>
      </c>
      <c r="H60" s="50">
        <v>0.15384600000000001</v>
      </c>
      <c r="I60" s="99">
        <v>82.725763999999998</v>
      </c>
      <c r="J60" s="99">
        <v>38.43694</v>
      </c>
      <c r="K60" s="40">
        <v>0</v>
      </c>
      <c r="L60" s="40">
        <f t="shared" si="0"/>
        <v>44.288823999999998</v>
      </c>
      <c r="M60" s="51">
        <v>66.899966000000006</v>
      </c>
      <c r="N60" s="40">
        <v>29.628475999999999</v>
      </c>
      <c r="O60" s="40">
        <v>0</v>
      </c>
      <c r="P60" s="101">
        <f t="shared" si="1"/>
        <v>37.271490000000007</v>
      </c>
      <c r="Q60" s="5"/>
      <c r="R60" s="5"/>
      <c r="S60" s="5"/>
      <c r="T60" s="5"/>
    </row>
    <row r="61" spans="1:20" x14ac:dyDescent="0.2">
      <c r="A61" s="74"/>
      <c r="B61" s="99">
        <v>56</v>
      </c>
      <c r="C61" s="100">
        <v>3609.129387</v>
      </c>
      <c r="D61" s="100">
        <v>1371.397839</v>
      </c>
      <c r="E61" s="99">
        <v>941.09837800000003</v>
      </c>
      <c r="F61" s="99">
        <v>260.14565299999998</v>
      </c>
      <c r="G61" s="99">
        <v>115.00000900000001</v>
      </c>
      <c r="H61" s="50">
        <v>45.153844999999997</v>
      </c>
      <c r="I61" s="99">
        <v>840.999999</v>
      </c>
      <c r="J61" s="99">
        <v>662.36026700000002</v>
      </c>
      <c r="K61" s="40">
        <v>2.9999989999999999</v>
      </c>
      <c r="L61" s="40">
        <f t="shared" si="0"/>
        <v>175.63973299999998</v>
      </c>
      <c r="M61" s="51">
        <v>581.40869599999996</v>
      </c>
      <c r="N61" s="40">
        <v>436.05602199999998</v>
      </c>
      <c r="O61" s="40">
        <v>1</v>
      </c>
      <c r="P61" s="101">
        <f t="shared" si="1"/>
        <v>144.35267399999998</v>
      </c>
      <c r="Q61" s="5"/>
      <c r="R61" s="5"/>
      <c r="S61" s="5"/>
      <c r="T61" s="5"/>
    </row>
    <row r="62" spans="1:20" x14ac:dyDescent="0.2">
      <c r="A62" s="74"/>
      <c r="B62" s="99">
        <v>57</v>
      </c>
      <c r="C62" s="100">
        <v>9.7836850000000002</v>
      </c>
      <c r="D62" s="100">
        <v>7.021452</v>
      </c>
      <c r="E62" s="99">
        <v>1.450915</v>
      </c>
      <c r="F62" s="99">
        <v>2.7628560000000002</v>
      </c>
      <c r="G62" s="99">
        <v>2.5</v>
      </c>
      <c r="H62" s="50">
        <v>0.30769200000000002</v>
      </c>
      <c r="I62" s="99">
        <v>8.2363719999999994</v>
      </c>
      <c r="J62" s="99">
        <v>3.826873</v>
      </c>
      <c r="K62" s="40">
        <v>0</v>
      </c>
      <c r="L62" s="40">
        <f t="shared" si="0"/>
        <v>4.4094989999999994</v>
      </c>
      <c r="M62" s="51">
        <v>6.6607180000000001</v>
      </c>
      <c r="N62" s="40">
        <v>2.949881</v>
      </c>
      <c r="O62" s="40">
        <v>0</v>
      </c>
      <c r="P62" s="101">
        <f t="shared" si="1"/>
        <v>3.7108370000000002</v>
      </c>
      <c r="Q62" s="5"/>
      <c r="R62" s="5"/>
      <c r="S62" s="5"/>
      <c r="T62" s="5"/>
    </row>
    <row r="63" spans="1:20" x14ac:dyDescent="0.2">
      <c r="A63" s="74"/>
      <c r="B63" s="99">
        <v>58</v>
      </c>
      <c r="C63" s="100">
        <v>7375.8385250000001</v>
      </c>
      <c r="D63" s="100">
        <v>3009.9033140000001</v>
      </c>
      <c r="E63" s="99">
        <v>2529.2578530000001</v>
      </c>
      <c r="F63" s="99">
        <v>333.260828</v>
      </c>
      <c r="G63" s="99">
        <v>30.000029999999999</v>
      </c>
      <c r="H63" s="50">
        <v>117.38456600000001</v>
      </c>
      <c r="I63" s="99">
        <v>3129.0000060000002</v>
      </c>
      <c r="J63" s="99">
        <v>2646.0240779999999</v>
      </c>
      <c r="K63" s="40">
        <v>33.999997999999998</v>
      </c>
      <c r="L63" s="40">
        <f t="shared" si="0"/>
        <v>448.97593000000029</v>
      </c>
      <c r="M63" s="51">
        <v>2296.0000129999999</v>
      </c>
      <c r="N63" s="40">
        <v>1876.8181340000001</v>
      </c>
      <c r="O63" s="40">
        <v>21.000003</v>
      </c>
      <c r="P63" s="101">
        <f t="shared" si="1"/>
        <v>398.18187599999976</v>
      </c>
      <c r="Q63" s="5"/>
      <c r="R63" s="5"/>
      <c r="S63" s="5"/>
      <c r="T63" s="5"/>
    </row>
    <row r="64" spans="1:20" x14ac:dyDescent="0.2">
      <c r="A64" s="74"/>
      <c r="B64" s="99">
        <v>59</v>
      </c>
      <c r="C64" s="100">
        <v>12016.156129000001</v>
      </c>
      <c r="D64" s="100">
        <v>3570.8347410000001</v>
      </c>
      <c r="E64" s="99">
        <v>2368.701857</v>
      </c>
      <c r="F64" s="99">
        <v>733.37506399999995</v>
      </c>
      <c r="G64" s="99">
        <v>100.89569299999999</v>
      </c>
      <c r="H64" s="50">
        <v>330.65599900000001</v>
      </c>
      <c r="I64" s="99">
        <v>3156.0000049999999</v>
      </c>
      <c r="J64" s="99">
        <v>2175.323492</v>
      </c>
      <c r="K64" s="40">
        <v>49.000003</v>
      </c>
      <c r="L64" s="40">
        <f t="shared" si="0"/>
        <v>931.67650999999989</v>
      </c>
      <c r="M64" s="51">
        <v>2295.999996</v>
      </c>
      <c r="N64" s="40">
        <v>1478.4538950000001</v>
      </c>
      <c r="O64" s="40">
        <v>36.999997999999998</v>
      </c>
      <c r="P64" s="101">
        <f t="shared" si="1"/>
        <v>780.5461029999999</v>
      </c>
      <c r="Q64" s="5"/>
      <c r="R64" s="5"/>
      <c r="S64" s="5"/>
      <c r="T64" s="5"/>
    </row>
    <row r="65" spans="1:20" x14ac:dyDescent="0.2">
      <c r="A65" s="74"/>
      <c r="B65" s="99">
        <v>60</v>
      </c>
      <c r="C65" s="100">
        <v>8980.0378899999996</v>
      </c>
      <c r="D65" s="100">
        <v>6730.8387279999997</v>
      </c>
      <c r="E65" s="99">
        <v>1311.6191140000001</v>
      </c>
      <c r="F65" s="99">
        <v>4750.3346330000004</v>
      </c>
      <c r="G65" s="99">
        <v>95.531362000000001</v>
      </c>
      <c r="H65" s="50">
        <v>346.21328399999999</v>
      </c>
      <c r="I65" s="99">
        <v>6602.3329679999997</v>
      </c>
      <c r="J65" s="99">
        <v>1407.2519110000001</v>
      </c>
      <c r="K65" s="40">
        <v>163.83322200000001</v>
      </c>
      <c r="L65" s="40">
        <f t="shared" si="0"/>
        <v>5031.2478349999992</v>
      </c>
      <c r="M65" s="51">
        <v>5871.3718900000003</v>
      </c>
      <c r="N65" s="40">
        <v>1172.901329</v>
      </c>
      <c r="O65" s="40">
        <v>144.415931</v>
      </c>
      <c r="P65" s="101">
        <f t="shared" si="1"/>
        <v>4554.0546300000005</v>
      </c>
      <c r="Q65" s="5"/>
      <c r="R65" s="5"/>
      <c r="S65" s="5"/>
      <c r="T65" s="5"/>
    </row>
    <row r="66" spans="1:20" x14ac:dyDescent="0.2">
      <c r="A66" s="74"/>
      <c r="B66" s="99">
        <v>61</v>
      </c>
      <c r="C66" s="100">
        <v>11581.930537</v>
      </c>
      <c r="D66" s="100">
        <v>8813.7708210000001</v>
      </c>
      <c r="E66" s="99">
        <v>1758.660963</v>
      </c>
      <c r="F66" s="99">
        <v>6368.1096520000001</v>
      </c>
      <c r="G66" s="99">
        <v>125.00004800000001</v>
      </c>
      <c r="H66" s="50">
        <v>362.000068</v>
      </c>
      <c r="I66" s="99">
        <v>7781.0456080000004</v>
      </c>
      <c r="J66" s="99">
        <v>1903.3895769999999</v>
      </c>
      <c r="K66" s="40">
        <v>136.22972100000001</v>
      </c>
      <c r="L66" s="40">
        <f t="shared" si="0"/>
        <v>5741.4263100000007</v>
      </c>
      <c r="M66" s="51">
        <v>6773.7806860000001</v>
      </c>
      <c r="N66" s="40">
        <v>1567.5184119999999</v>
      </c>
      <c r="O66" s="40">
        <v>123.028662</v>
      </c>
      <c r="P66" s="101">
        <f t="shared" si="1"/>
        <v>5083.2336120000009</v>
      </c>
      <c r="Q66" s="5"/>
      <c r="R66" s="5"/>
      <c r="S66" s="5"/>
      <c r="T66" s="5"/>
    </row>
    <row r="67" spans="1:20" x14ac:dyDescent="0.2">
      <c r="A67" s="74"/>
      <c r="B67" s="99">
        <v>62</v>
      </c>
      <c r="C67" s="100">
        <v>16317.859757</v>
      </c>
      <c r="D67" s="100">
        <v>11723.340247</v>
      </c>
      <c r="E67" s="99">
        <v>3634.167594</v>
      </c>
      <c r="F67" s="99">
        <v>6997.2345450000003</v>
      </c>
      <c r="G67" s="99">
        <v>226.95403099999999</v>
      </c>
      <c r="H67" s="50">
        <v>718.06621800000005</v>
      </c>
      <c r="I67" s="99">
        <v>9116.0000070000006</v>
      </c>
      <c r="J67" s="99">
        <v>2916.1086220000002</v>
      </c>
      <c r="K67" s="40">
        <v>174.35625400000001</v>
      </c>
      <c r="L67" s="40">
        <f t="shared" si="0"/>
        <v>6025.5351310000005</v>
      </c>
      <c r="M67" s="51">
        <v>7786.7462329999998</v>
      </c>
      <c r="N67" s="40">
        <v>2323.0477430000001</v>
      </c>
      <c r="O67" s="40">
        <v>141.31140300000001</v>
      </c>
      <c r="P67" s="101">
        <f t="shared" si="1"/>
        <v>5322.3870870000001</v>
      </c>
      <c r="Q67" s="5"/>
      <c r="R67" s="5"/>
      <c r="S67" s="5"/>
      <c r="T67" s="5"/>
    </row>
    <row r="68" spans="1:20" x14ac:dyDescent="0.2">
      <c r="A68" s="74"/>
      <c r="B68" s="99">
        <v>63</v>
      </c>
      <c r="C68" s="100">
        <v>502.57423699999998</v>
      </c>
      <c r="D68" s="100">
        <v>315.87371999999999</v>
      </c>
      <c r="E68" s="99">
        <v>48.899742000000003</v>
      </c>
      <c r="F68" s="99">
        <v>254.71796599999999</v>
      </c>
      <c r="G68" s="99">
        <v>3.5060799999999999</v>
      </c>
      <c r="H68" s="50">
        <v>0</v>
      </c>
      <c r="I68" s="99">
        <v>432.40230700000001</v>
      </c>
      <c r="J68" s="99">
        <v>94.823963000000006</v>
      </c>
      <c r="K68" s="40">
        <v>2.4326810000000001</v>
      </c>
      <c r="L68" s="40">
        <f t="shared" si="0"/>
        <v>335.14566300000001</v>
      </c>
      <c r="M68" s="51">
        <v>389.72474199999999</v>
      </c>
      <c r="N68" s="40">
        <v>80.474245999999994</v>
      </c>
      <c r="O68" s="40">
        <v>2.4326810000000001</v>
      </c>
      <c r="P68" s="101">
        <f t="shared" si="1"/>
        <v>306.817815</v>
      </c>
      <c r="Q68" s="5"/>
      <c r="R68" s="5"/>
      <c r="S68" s="5"/>
      <c r="T68" s="5"/>
    </row>
    <row r="69" spans="1:20" x14ac:dyDescent="0.2">
      <c r="A69" s="74"/>
      <c r="B69" s="99">
        <v>64</v>
      </c>
      <c r="C69" s="100">
        <v>84.425434999999993</v>
      </c>
      <c r="D69" s="100">
        <v>52.815914999999997</v>
      </c>
      <c r="E69" s="99">
        <v>18.642408</v>
      </c>
      <c r="F69" s="99">
        <v>31.929649999999999</v>
      </c>
      <c r="G69" s="99">
        <v>0.49392000000000003</v>
      </c>
      <c r="H69" s="50">
        <v>0</v>
      </c>
      <c r="I69" s="99">
        <v>93.574398000000002</v>
      </c>
      <c r="J69" s="99">
        <v>23.754868999999999</v>
      </c>
      <c r="K69" s="40">
        <v>0.444656</v>
      </c>
      <c r="L69" s="40">
        <f t="shared" si="0"/>
        <v>69.374873000000008</v>
      </c>
      <c r="M69" s="51">
        <v>80.459900000000005</v>
      </c>
      <c r="N69" s="40">
        <v>16.455482</v>
      </c>
      <c r="O69" s="40">
        <v>0.444656</v>
      </c>
      <c r="P69" s="101">
        <f t="shared" si="1"/>
        <v>63.559761999999999</v>
      </c>
      <c r="Q69" s="5"/>
      <c r="R69" s="5"/>
      <c r="S69" s="5"/>
      <c r="T69" s="5"/>
    </row>
    <row r="70" spans="1:20" x14ac:dyDescent="0.2">
      <c r="A70" s="74"/>
      <c r="B70" s="99">
        <v>65</v>
      </c>
      <c r="C70" s="100">
        <v>453.47298599999999</v>
      </c>
      <c r="D70" s="100">
        <v>314.814999</v>
      </c>
      <c r="E70" s="99">
        <v>56.539374000000002</v>
      </c>
      <c r="F70" s="99">
        <v>220.93294900000001</v>
      </c>
      <c r="G70" s="99">
        <v>0.96853</v>
      </c>
      <c r="H70" s="50">
        <v>35.347614</v>
      </c>
      <c r="I70" s="99">
        <v>263.621624</v>
      </c>
      <c r="J70" s="99">
        <v>61.014071999999999</v>
      </c>
      <c r="K70" s="40">
        <v>6.8371230000000001</v>
      </c>
      <c r="L70" s="40">
        <f t="shared" si="0"/>
        <v>195.77042900000001</v>
      </c>
      <c r="M70" s="51">
        <v>235.22405599999999</v>
      </c>
      <c r="N70" s="40">
        <v>52.090072999999997</v>
      </c>
      <c r="O70" s="40">
        <v>6.036969</v>
      </c>
      <c r="P70" s="101">
        <f t="shared" si="1"/>
        <v>177.097014</v>
      </c>
      <c r="Q70" s="5"/>
      <c r="R70" s="5"/>
      <c r="S70" s="5"/>
      <c r="T70" s="5"/>
    </row>
    <row r="71" spans="1:20" x14ac:dyDescent="0.2">
      <c r="A71" s="74"/>
      <c r="B71" s="99">
        <v>66</v>
      </c>
      <c r="C71" s="100">
        <v>430.55768</v>
      </c>
      <c r="D71" s="100">
        <v>340.10584499999999</v>
      </c>
      <c r="E71" s="99">
        <v>74.388531999999998</v>
      </c>
      <c r="F71" s="99">
        <v>247.77319800000001</v>
      </c>
      <c r="G71" s="99">
        <v>2.4</v>
      </c>
      <c r="H71" s="50">
        <v>3.25</v>
      </c>
      <c r="I71" s="99">
        <v>385.98141800000002</v>
      </c>
      <c r="J71" s="99">
        <v>79.232939000000002</v>
      </c>
      <c r="K71" s="40">
        <v>2.0621109999999998</v>
      </c>
      <c r="L71" s="40">
        <f t="shared" ref="L71:L89" si="2">I71-J71-K71</f>
        <v>304.68636800000002</v>
      </c>
      <c r="M71" s="51">
        <v>345.27086200000002</v>
      </c>
      <c r="N71" s="40">
        <v>67.745311999999998</v>
      </c>
      <c r="O71" s="40">
        <v>1.0621119999999999</v>
      </c>
      <c r="P71" s="101">
        <f t="shared" ref="P71:P89" si="3">M71-N71-O71</f>
        <v>276.463438</v>
      </c>
      <c r="Q71" s="5"/>
      <c r="R71" s="5"/>
      <c r="S71" s="5"/>
      <c r="T71" s="5"/>
    </row>
    <row r="72" spans="1:20" x14ac:dyDescent="0.2">
      <c r="A72" s="74"/>
      <c r="B72" s="99">
        <v>67</v>
      </c>
      <c r="C72" s="100">
        <v>184.106131</v>
      </c>
      <c r="D72" s="100">
        <v>137.678316</v>
      </c>
      <c r="E72" s="99">
        <v>42.542186000000001</v>
      </c>
      <c r="F72" s="99">
        <v>86.080235999999999</v>
      </c>
      <c r="G72" s="99">
        <v>1.6</v>
      </c>
      <c r="H72" s="50">
        <v>0.75</v>
      </c>
      <c r="I72" s="99">
        <v>152.951187</v>
      </c>
      <c r="J72" s="99">
        <v>40.060389000000001</v>
      </c>
      <c r="K72" s="40">
        <v>0</v>
      </c>
      <c r="L72" s="40">
        <f t="shared" si="2"/>
        <v>112.890798</v>
      </c>
      <c r="M72" s="51">
        <v>131.958294</v>
      </c>
      <c r="N72" s="40">
        <v>30.045311999999999</v>
      </c>
      <c r="O72" s="40">
        <v>0</v>
      </c>
      <c r="P72" s="101">
        <f t="shared" si="3"/>
        <v>101.912982</v>
      </c>
      <c r="Q72" s="5"/>
      <c r="R72" s="5"/>
      <c r="S72" s="5"/>
      <c r="T72" s="5"/>
    </row>
    <row r="73" spans="1:20" x14ac:dyDescent="0.2">
      <c r="A73" s="74"/>
      <c r="B73" s="99">
        <v>68</v>
      </c>
      <c r="C73" s="100">
        <v>13910.365092</v>
      </c>
      <c r="D73" s="100">
        <v>7770.2834800000001</v>
      </c>
      <c r="E73" s="99">
        <v>3799.2848479999998</v>
      </c>
      <c r="F73" s="99">
        <v>3114.999894</v>
      </c>
      <c r="G73" s="99">
        <v>219</v>
      </c>
      <c r="H73" s="50">
        <v>278.00006500000001</v>
      </c>
      <c r="I73" s="99">
        <v>6297.2531070000005</v>
      </c>
      <c r="J73" s="99">
        <v>2647.8173959999999</v>
      </c>
      <c r="K73" s="40">
        <v>76.756810000000002</v>
      </c>
      <c r="L73" s="40">
        <f t="shared" si="2"/>
        <v>3572.6789010000007</v>
      </c>
      <c r="M73" s="51">
        <v>5027.2583640000003</v>
      </c>
      <c r="N73" s="40">
        <v>1930.0448389999999</v>
      </c>
      <c r="O73" s="40">
        <v>56.634273</v>
      </c>
      <c r="P73" s="101">
        <f t="shared" si="3"/>
        <v>3040.579252</v>
      </c>
      <c r="Q73" s="5"/>
      <c r="R73" s="5"/>
      <c r="S73" s="5"/>
      <c r="T73" s="5"/>
    </row>
    <row r="74" spans="1:20" x14ac:dyDescent="0.2">
      <c r="A74" s="74"/>
      <c r="B74" s="99">
        <v>69</v>
      </c>
      <c r="C74" s="100">
        <v>3406.5022020000001</v>
      </c>
      <c r="D74" s="100">
        <v>2475.679345</v>
      </c>
      <c r="E74" s="99">
        <v>567.35576200000003</v>
      </c>
      <c r="F74" s="99">
        <v>1711.2601930000001</v>
      </c>
      <c r="G74" s="99">
        <v>75.833332999999996</v>
      </c>
      <c r="H74" s="50">
        <v>86.230800000000002</v>
      </c>
      <c r="I74" s="99">
        <v>2323.7003140000002</v>
      </c>
      <c r="J74" s="99">
        <v>997.31759099999999</v>
      </c>
      <c r="K74" s="40">
        <v>24.642554000000001</v>
      </c>
      <c r="L74" s="40">
        <f t="shared" si="2"/>
        <v>1301.7401690000002</v>
      </c>
      <c r="M74" s="51">
        <v>1831.681335</v>
      </c>
      <c r="N74" s="40">
        <v>709.10149799999999</v>
      </c>
      <c r="O74" s="40">
        <v>19.381077999999999</v>
      </c>
      <c r="P74" s="101">
        <f t="shared" si="3"/>
        <v>1103.1987590000001</v>
      </c>
      <c r="Q74" s="5"/>
      <c r="R74" s="5"/>
      <c r="S74" s="5"/>
      <c r="T74" s="5"/>
    </row>
    <row r="75" spans="1:20" x14ac:dyDescent="0.2">
      <c r="A75" s="74"/>
      <c r="B75" s="99">
        <v>70</v>
      </c>
      <c r="C75" s="100">
        <v>3495.4978000000001</v>
      </c>
      <c r="D75" s="100">
        <v>2517.3207609999999</v>
      </c>
      <c r="E75" s="99">
        <v>687.64450099999999</v>
      </c>
      <c r="F75" s="99">
        <v>1503.740626</v>
      </c>
      <c r="G75" s="99">
        <v>144.16668300000001</v>
      </c>
      <c r="H75" s="50">
        <v>116.769267</v>
      </c>
      <c r="I75" s="99">
        <v>2241.9999939999998</v>
      </c>
      <c r="J75" s="99">
        <v>896.35642099999995</v>
      </c>
      <c r="K75" s="40">
        <v>22.344415000000001</v>
      </c>
      <c r="L75" s="40">
        <f t="shared" si="2"/>
        <v>1323.2991579999998</v>
      </c>
      <c r="M75" s="51">
        <v>1773.864325</v>
      </c>
      <c r="N75" s="40">
        <v>630.61521800000003</v>
      </c>
      <c r="O75" s="40">
        <v>17.849917999999999</v>
      </c>
      <c r="P75" s="101">
        <f t="shared" si="3"/>
        <v>1125.3991890000002</v>
      </c>
      <c r="Q75" s="5"/>
      <c r="R75" s="5"/>
      <c r="S75" s="5"/>
      <c r="T75" s="5"/>
    </row>
    <row r="76" spans="1:20" x14ac:dyDescent="0.2">
      <c r="A76" s="74"/>
      <c r="B76" s="99">
        <v>71</v>
      </c>
      <c r="C76" s="100">
        <v>12826.999938999999</v>
      </c>
      <c r="D76" s="100">
        <v>6130.9999239999997</v>
      </c>
      <c r="E76" s="99">
        <v>3310.000035</v>
      </c>
      <c r="F76" s="99">
        <v>2220.0007220000002</v>
      </c>
      <c r="G76" s="99">
        <v>354.00009999999997</v>
      </c>
      <c r="H76" s="50">
        <v>153.00001399999999</v>
      </c>
      <c r="I76" s="99">
        <v>5111.0465539999996</v>
      </c>
      <c r="J76" s="99">
        <v>2580.340655</v>
      </c>
      <c r="K76" s="40">
        <v>35.328712000000003</v>
      </c>
      <c r="L76" s="40">
        <f t="shared" si="2"/>
        <v>2495.3771869999996</v>
      </c>
      <c r="M76" s="51">
        <v>3740.9788279999998</v>
      </c>
      <c r="N76" s="40">
        <v>1704.764289</v>
      </c>
      <c r="O76" s="40">
        <v>27.571294000000002</v>
      </c>
      <c r="P76" s="101">
        <f t="shared" si="3"/>
        <v>2008.6432449999998</v>
      </c>
      <c r="Q76" s="5"/>
      <c r="R76" s="5"/>
      <c r="S76" s="5"/>
      <c r="T76" s="5"/>
    </row>
    <row r="77" spans="1:20" x14ac:dyDescent="0.2">
      <c r="A77" s="74"/>
      <c r="B77" s="99">
        <v>72</v>
      </c>
      <c r="C77" s="100">
        <v>6157.6348790000002</v>
      </c>
      <c r="D77" s="100">
        <v>4010.7159790000001</v>
      </c>
      <c r="E77" s="99">
        <v>1005.7161160000001</v>
      </c>
      <c r="F77" s="99">
        <v>2279.999961</v>
      </c>
      <c r="G77" s="99">
        <v>274.99985500000003</v>
      </c>
      <c r="H77" s="50">
        <v>349.99993699999999</v>
      </c>
      <c r="I77" s="99">
        <v>3180</v>
      </c>
      <c r="J77" s="99">
        <v>1193.259738</v>
      </c>
      <c r="K77" s="40">
        <v>47.865003000000002</v>
      </c>
      <c r="L77" s="40">
        <f t="shared" si="2"/>
        <v>1938.8752589999999</v>
      </c>
      <c r="M77" s="51">
        <v>2623.5295209999999</v>
      </c>
      <c r="N77" s="40">
        <v>919.61253099999999</v>
      </c>
      <c r="O77" s="40">
        <v>32.500929999999997</v>
      </c>
      <c r="P77" s="101">
        <f t="shared" si="3"/>
        <v>1671.41606</v>
      </c>
      <c r="Q77" s="5"/>
      <c r="R77" s="5"/>
      <c r="S77" s="5"/>
      <c r="T77" s="5"/>
    </row>
    <row r="78" spans="1:20" x14ac:dyDescent="0.2">
      <c r="A78" s="74"/>
      <c r="B78" s="99">
        <v>73</v>
      </c>
      <c r="C78" s="100">
        <v>4249.6335040000004</v>
      </c>
      <c r="D78" s="100">
        <v>2184.1104460000001</v>
      </c>
      <c r="E78" s="99">
        <v>1356.851584</v>
      </c>
      <c r="F78" s="99">
        <v>479.06032199999999</v>
      </c>
      <c r="G78" s="99">
        <v>144.99999800000001</v>
      </c>
      <c r="H78" s="50">
        <v>183.19810200000001</v>
      </c>
      <c r="I78" s="99">
        <v>2460.0000009999999</v>
      </c>
      <c r="J78" s="99">
        <v>1414.9941570000001</v>
      </c>
      <c r="K78" s="40">
        <v>49</v>
      </c>
      <c r="L78" s="40">
        <f t="shared" si="2"/>
        <v>996.0058439999998</v>
      </c>
      <c r="M78" s="51">
        <v>1920.1064960000001</v>
      </c>
      <c r="N78" s="40">
        <v>1037.0537589999999</v>
      </c>
      <c r="O78" s="40">
        <v>42.000003</v>
      </c>
      <c r="P78" s="101">
        <f t="shared" si="3"/>
        <v>841.05273400000021</v>
      </c>
      <c r="Q78" s="5"/>
      <c r="R78" s="5"/>
      <c r="S78" s="5"/>
      <c r="T78" s="5"/>
    </row>
    <row r="79" spans="1:20" x14ac:dyDescent="0.2">
      <c r="A79" s="74"/>
      <c r="B79" s="99">
        <v>74</v>
      </c>
      <c r="C79" s="100">
        <v>59.221943000000003</v>
      </c>
      <c r="D79" s="100">
        <v>33.571939999999998</v>
      </c>
      <c r="E79" s="99">
        <v>14.808719999999999</v>
      </c>
      <c r="F79" s="99">
        <v>16.8</v>
      </c>
      <c r="G79" s="99">
        <v>0</v>
      </c>
      <c r="H79" s="50">
        <v>1.96319</v>
      </c>
      <c r="I79" s="99">
        <v>27</v>
      </c>
      <c r="J79" s="99">
        <v>13.516220000000001</v>
      </c>
      <c r="K79" s="40">
        <v>0</v>
      </c>
      <c r="L79" s="40">
        <f t="shared" si="2"/>
        <v>13.483779999999999</v>
      </c>
      <c r="M79" s="51">
        <v>22.207101999999999</v>
      </c>
      <c r="N79" s="40">
        <v>9.2479399999999998</v>
      </c>
      <c r="O79" s="40">
        <v>0</v>
      </c>
      <c r="P79" s="101">
        <f t="shared" si="3"/>
        <v>12.959161999999999</v>
      </c>
      <c r="Q79" s="5"/>
      <c r="R79" s="5"/>
      <c r="S79" s="5"/>
      <c r="T79" s="5"/>
    </row>
    <row r="80" spans="1:20" x14ac:dyDescent="0.2">
      <c r="A80" s="74"/>
      <c r="B80" s="99">
        <v>75</v>
      </c>
      <c r="C80" s="100">
        <v>16018.408676999999</v>
      </c>
      <c r="D80" s="100">
        <v>7241.1937989999997</v>
      </c>
      <c r="E80" s="99">
        <v>5078.9562470000001</v>
      </c>
      <c r="F80" s="99">
        <v>1517.1996220000001</v>
      </c>
      <c r="G80" s="99">
        <v>23.999998000000001</v>
      </c>
      <c r="H80" s="50">
        <v>607.03701000000001</v>
      </c>
      <c r="I80" s="99">
        <v>6319.9995879999997</v>
      </c>
      <c r="J80" s="99">
        <v>4721.2814159999998</v>
      </c>
      <c r="K80" s="40">
        <v>38.446798999999999</v>
      </c>
      <c r="L80" s="40">
        <f t="shared" si="2"/>
        <v>1560.2713729999998</v>
      </c>
      <c r="M80" s="51">
        <v>4592.2435839999998</v>
      </c>
      <c r="N80" s="40">
        <v>3212.4810440000001</v>
      </c>
      <c r="O80" s="40">
        <v>29.131004999999998</v>
      </c>
      <c r="P80" s="101">
        <f t="shared" si="3"/>
        <v>1350.6315349999998</v>
      </c>
      <c r="Q80" s="5"/>
      <c r="R80" s="5"/>
      <c r="S80" s="5"/>
      <c r="T80" s="5"/>
    </row>
    <row r="81" spans="1:20" x14ac:dyDescent="0.2">
      <c r="A81" s="74"/>
      <c r="B81" s="99">
        <v>76</v>
      </c>
      <c r="C81" s="100">
        <v>12644.368936000001</v>
      </c>
      <c r="D81" s="100">
        <v>3859.2340020000001</v>
      </c>
      <c r="E81" s="99">
        <v>3016.2339510000002</v>
      </c>
      <c r="F81" s="99">
        <v>475.00001800000001</v>
      </c>
      <c r="G81" s="99">
        <v>43.999986999999997</v>
      </c>
      <c r="H81" s="50">
        <v>314.00012299999997</v>
      </c>
      <c r="I81" s="99">
        <v>3461</v>
      </c>
      <c r="J81" s="99">
        <v>2887.9803999999999</v>
      </c>
      <c r="K81" s="40">
        <v>24.607081000000001</v>
      </c>
      <c r="L81" s="40">
        <f t="shared" si="2"/>
        <v>548.41251900000009</v>
      </c>
      <c r="M81" s="51">
        <v>2376.799098</v>
      </c>
      <c r="N81" s="40">
        <v>1910.8267370000001</v>
      </c>
      <c r="O81" s="40">
        <v>20.542344</v>
      </c>
      <c r="P81" s="101">
        <f t="shared" si="3"/>
        <v>445.43001699999985</v>
      </c>
      <c r="Q81" s="5"/>
      <c r="R81" s="5"/>
      <c r="S81" s="5"/>
      <c r="T81" s="5"/>
    </row>
    <row r="82" spans="1:20" x14ac:dyDescent="0.2">
      <c r="A82" s="74"/>
      <c r="B82" s="99">
        <v>77</v>
      </c>
      <c r="C82" s="100">
        <v>15616.864774</v>
      </c>
      <c r="D82" s="100">
        <v>5287.1006200000002</v>
      </c>
      <c r="E82" s="99">
        <v>3089.0023580000002</v>
      </c>
      <c r="F82" s="99">
        <v>1703.9779840000001</v>
      </c>
      <c r="G82" s="99">
        <v>94.104276999999996</v>
      </c>
      <c r="H82" s="50">
        <v>353.22114699999997</v>
      </c>
      <c r="I82" s="99">
        <v>4164.9999740000003</v>
      </c>
      <c r="J82" s="99">
        <v>2608.8065529999999</v>
      </c>
      <c r="K82" s="40">
        <v>67.803933000000001</v>
      </c>
      <c r="L82" s="40">
        <f t="shared" si="2"/>
        <v>1488.3894880000005</v>
      </c>
      <c r="M82" s="51">
        <v>3067.0464710000001</v>
      </c>
      <c r="N82" s="40">
        <v>1745.3135420000001</v>
      </c>
      <c r="O82" s="40">
        <v>52.352938999999999</v>
      </c>
      <c r="P82" s="101">
        <f t="shared" si="3"/>
        <v>1269.3799899999999</v>
      </c>
      <c r="Q82" s="5"/>
      <c r="R82" s="5"/>
      <c r="S82" s="5"/>
      <c r="T82" s="5"/>
    </row>
    <row r="83" spans="1:20" x14ac:dyDescent="0.2">
      <c r="A83" s="74"/>
      <c r="B83" s="99">
        <v>78</v>
      </c>
      <c r="C83" s="100">
        <v>12923.140382</v>
      </c>
      <c r="D83" s="100">
        <v>6750.6596639999998</v>
      </c>
      <c r="E83" s="99">
        <v>3240.8324600000001</v>
      </c>
      <c r="F83" s="99">
        <v>2922.7657640000002</v>
      </c>
      <c r="G83" s="99">
        <v>102.04600499999999</v>
      </c>
      <c r="H83" s="50">
        <v>369.93377400000003</v>
      </c>
      <c r="I83" s="99">
        <v>5599</v>
      </c>
      <c r="J83" s="99">
        <v>2812.6840520000001</v>
      </c>
      <c r="K83" s="40">
        <v>118.128152</v>
      </c>
      <c r="L83" s="40">
        <f t="shared" si="2"/>
        <v>2668.1877960000002</v>
      </c>
      <c r="M83" s="51">
        <v>4506.217686</v>
      </c>
      <c r="N83" s="40">
        <v>2075.0117530000002</v>
      </c>
      <c r="O83" s="40">
        <v>92.891492999999997</v>
      </c>
      <c r="P83" s="101">
        <f t="shared" si="3"/>
        <v>2338.3144399999996</v>
      </c>
      <c r="Q83" s="5"/>
      <c r="R83" s="5"/>
      <c r="S83" s="5"/>
      <c r="T83" s="5"/>
    </row>
    <row r="84" spans="1:20" x14ac:dyDescent="0.2">
      <c r="A84" s="74"/>
      <c r="B84" s="99">
        <v>79</v>
      </c>
      <c r="C84" s="100">
        <v>14252.000074</v>
      </c>
      <c r="D84" s="100">
        <v>5626.9996609999998</v>
      </c>
      <c r="E84" s="99">
        <v>3115.0001320000001</v>
      </c>
      <c r="F84" s="99">
        <v>1934.9994389999999</v>
      </c>
      <c r="G84" s="99">
        <v>125.00002499999999</v>
      </c>
      <c r="H84" s="50">
        <v>440.000112</v>
      </c>
      <c r="I84" s="99">
        <v>4733</v>
      </c>
      <c r="J84" s="99">
        <v>3334.905698</v>
      </c>
      <c r="K84" s="40">
        <v>57.743291999999997</v>
      </c>
      <c r="L84" s="40">
        <f t="shared" si="2"/>
        <v>1340.3510099999999</v>
      </c>
      <c r="M84" s="51">
        <v>3397.0894779999999</v>
      </c>
      <c r="N84" s="40">
        <v>2236.4129429999998</v>
      </c>
      <c r="O84" s="40">
        <v>45.692276999999997</v>
      </c>
      <c r="P84" s="101">
        <f t="shared" si="3"/>
        <v>1114.984258</v>
      </c>
      <c r="Q84" s="5"/>
      <c r="R84" s="5"/>
      <c r="S84" s="5"/>
      <c r="T84" s="5"/>
    </row>
    <row r="85" spans="1:20" x14ac:dyDescent="0.2">
      <c r="A85" s="74"/>
      <c r="B85" s="99">
        <v>80</v>
      </c>
      <c r="C85" s="100">
        <v>12617.999943000001</v>
      </c>
      <c r="D85" s="100">
        <v>7779.0003310000002</v>
      </c>
      <c r="E85" s="99">
        <v>3719.999601</v>
      </c>
      <c r="F85" s="99">
        <v>3009.999683</v>
      </c>
      <c r="G85" s="99">
        <v>310.00008100000002</v>
      </c>
      <c r="H85" s="50">
        <v>615.00001899999995</v>
      </c>
      <c r="I85" s="99">
        <v>6788.9999909999997</v>
      </c>
      <c r="J85" s="99">
        <v>3863.9221990000001</v>
      </c>
      <c r="K85" s="40">
        <v>87.241152999999997</v>
      </c>
      <c r="L85" s="40">
        <f t="shared" si="2"/>
        <v>2837.8366389999996</v>
      </c>
      <c r="M85" s="51">
        <v>5377.6121990000001</v>
      </c>
      <c r="N85" s="40">
        <v>2837.8145420000001</v>
      </c>
      <c r="O85" s="40">
        <v>74.823684999999998</v>
      </c>
      <c r="P85" s="101">
        <f t="shared" si="3"/>
        <v>2464.9739720000002</v>
      </c>
      <c r="Q85" s="5"/>
      <c r="R85" s="5"/>
      <c r="S85" s="5"/>
      <c r="T85" s="5"/>
    </row>
    <row r="86" spans="1:20" x14ac:dyDescent="0.2">
      <c r="A86" s="76"/>
      <c r="B86" s="99">
        <v>81</v>
      </c>
      <c r="C86" s="100">
        <v>402.068082</v>
      </c>
      <c r="D86" s="100">
        <v>273.82586099999997</v>
      </c>
      <c r="E86" s="99">
        <v>133.939379</v>
      </c>
      <c r="F86" s="99">
        <v>136.38637</v>
      </c>
      <c r="G86" s="99">
        <v>0</v>
      </c>
      <c r="H86" s="50">
        <v>0</v>
      </c>
      <c r="I86" s="99">
        <v>245.02330000000001</v>
      </c>
      <c r="J86" s="99">
        <v>102.277874</v>
      </c>
      <c r="K86" s="40">
        <v>0.85080699999999998</v>
      </c>
      <c r="L86" s="40">
        <f t="shared" si="2"/>
        <v>141.89461900000001</v>
      </c>
      <c r="M86" s="51">
        <v>211.844167</v>
      </c>
      <c r="N86" s="40">
        <v>77.655968000000001</v>
      </c>
      <c r="O86" s="40">
        <v>0.85080699999999998</v>
      </c>
      <c r="P86" s="101">
        <f t="shared" si="3"/>
        <v>133.33739199999999</v>
      </c>
      <c r="Q86" s="5"/>
      <c r="R86" s="5"/>
      <c r="S86" s="5"/>
      <c r="T86" s="5"/>
    </row>
    <row r="87" spans="1:20" x14ac:dyDescent="0.2">
      <c r="A87" s="76"/>
      <c r="B87" s="99">
        <v>82</v>
      </c>
      <c r="C87" s="100">
        <v>443.79003899999998</v>
      </c>
      <c r="D87" s="100">
        <v>283.20312200000001</v>
      </c>
      <c r="E87" s="99">
        <v>67.407415999999998</v>
      </c>
      <c r="F87" s="99">
        <v>194.20481799999999</v>
      </c>
      <c r="G87" s="99">
        <v>0</v>
      </c>
      <c r="H87" s="50">
        <v>9.0909099999999992</v>
      </c>
      <c r="I87" s="99">
        <v>191</v>
      </c>
      <c r="J87" s="99">
        <v>37.329376000000003</v>
      </c>
      <c r="K87" s="40">
        <v>1.2982089999999999</v>
      </c>
      <c r="L87" s="40">
        <f t="shared" si="2"/>
        <v>152.37241499999999</v>
      </c>
      <c r="M87" s="51">
        <v>166.51725200000001</v>
      </c>
      <c r="N87" s="40">
        <v>31.038551999999999</v>
      </c>
      <c r="O87" s="40">
        <v>0.46282899999999999</v>
      </c>
      <c r="P87" s="101">
        <f t="shared" si="3"/>
        <v>135.015871</v>
      </c>
      <c r="Q87" s="5"/>
      <c r="R87" s="5"/>
      <c r="S87" s="5"/>
      <c r="T87" s="5"/>
    </row>
    <row r="88" spans="1:20" x14ac:dyDescent="0.2">
      <c r="A88" s="76"/>
      <c r="B88" s="99">
        <v>83</v>
      </c>
      <c r="C88" s="100">
        <v>457.78019599999999</v>
      </c>
      <c r="D88" s="100">
        <v>351.24931099999998</v>
      </c>
      <c r="E88" s="99">
        <v>25.740065999999999</v>
      </c>
      <c r="F88" s="99">
        <v>292.45883900000001</v>
      </c>
      <c r="G88" s="99">
        <v>7.5</v>
      </c>
      <c r="H88" s="50">
        <v>4.717174</v>
      </c>
      <c r="I88" s="99">
        <v>303.56636400000002</v>
      </c>
      <c r="J88" s="99">
        <v>72.361940000000004</v>
      </c>
      <c r="K88" s="40">
        <v>1.7437320000000001</v>
      </c>
      <c r="L88" s="40">
        <f t="shared" si="2"/>
        <v>229.46069200000002</v>
      </c>
      <c r="M88" s="51">
        <v>262.02942200000001</v>
      </c>
      <c r="N88" s="40">
        <v>56.594056000000002</v>
      </c>
      <c r="O88" s="40">
        <v>0.58124399999999998</v>
      </c>
      <c r="P88" s="101">
        <f t="shared" si="3"/>
        <v>204.85412200000002</v>
      </c>
      <c r="Q88" s="5"/>
      <c r="R88" s="5"/>
      <c r="S88" s="5"/>
      <c r="T88" s="5"/>
    </row>
    <row r="89" spans="1:20" x14ac:dyDescent="0.2">
      <c r="A89" s="74"/>
      <c r="B89" s="99">
        <v>84</v>
      </c>
      <c r="C89" s="100">
        <v>59.056111999999999</v>
      </c>
      <c r="D89" s="100">
        <v>41.685290999999999</v>
      </c>
      <c r="E89" s="99">
        <v>12.415487000000001</v>
      </c>
      <c r="F89" s="99">
        <v>28.126929000000001</v>
      </c>
      <c r="G89" s="99">
        <v>1.14286</v>
      </c>
      <c r="H89" s="50">
        <v>0</v>
      </c>
      <c r="I89" s="99">
        <v>17.212755999999999</v>
      </c>
      <c r="J89" s="99">
        <v>1.7358020000000001</v>
      </c>
      <c r="K89" s="40">
        <v>3.2079999999999999E-3</v>
      </c>
      <c r="L89" s="40">
        <f t="shared" si="2"/>
        <v>15.473745999999998</v>
      </c>
      <c r="M89" s="51">
        <v>14.510156</v>
      </c>
      <c r="N89" s="40">
        <v>0.69858200000000004</v>
      </c>
      <c r="O89" s="40">
        <v>1.078E-3</v>
      </c>
      <c r="P89" s="101">
        <f t="shared" si="3"/>
        <v>13.810496000000001</v>
      </c>
      <c r="Q89" s="5"/>
      <c r="R89" s="5"/>
      <c r="S89" s="5"/>
      <c r="T89" s="5"/>
    </row>
    <row r="90" spans="1:20" ht="12.75" thickBot="1" x14ac:dyDescent="0.25">
      <c r="G90" s="36"/>
      <c r="H90" s="41"/>
      <c r="L90" s="36"/>
      <c r="P90" s="75"/>
      <c r="Q90" s="5"/>
      <c r="R90" s="5"/>
      <c r="S90" s="5"/>
      <c r="T90" s="5"/>
    </row>
    <row r="91" spans="1:20" ht="12.75" thickBot="1" x14ac:dyDescent="0.25">
      <c r="B91" s="40"/>
      <c r="C91" s="79">
        <f>SUM(C6:C90)</f>
        <v>448938.68845800008</v>
      </c>
      <c r="D91" s="79">
        <f>SUM(D6:D90)</f>
        <v>283244.27205800003</v>
      </c>
      <c r="E91" s="80">
        <f>SUM(E6:E90)</f>
        <v>85447.562564000022</v>
      </c>
      <c r="F91" s="80">
        <f>SUM(F6:F90)</f>
        <v>168290.54763500005</v>
      </c>
      <c r="G91" s="80">
        <f>SUM(G6:G90)</f>
        <v>7646.9744690000025</v>
      </c>
      <c r="H91" s="81">
        <f>SUM(H6:H90)</f>
        <v>17347.780243999998</v>
      </c>
      <c r="I91" s="79">
        <f>SUM(I6:I90)</f>
        <v>239855.20093600001</v>
      </c>
      <c r="J91" s="80">
        <f>SUM(J6:J90)</f>
        <v>75910.68934099999</v>
      </c>
      <c r="K91" s="80">
        <f>SUM(K6:K90)</f>
        <v>5938.1970090000023</v>
      </c>
      <c r="L91" s="81">
        <f t="shared" ref="L71:L91" si="4">I91-J91-K91</f>
        <v>158006.31458600002</v>
      </c>
      <c r="M91" s="80">
        <f>SUM(M6:M90)</f>
        <v>203491.60855500007</v>
      </c>
      <c r="N91" s="80">
        <f>SUM(N6:N90)</f>
        <v>57704.13958700002</v>
      </c>
      <c r="O91" s="80">
        <f>SUM(O6:O90)</f>
        <v>4920.055182000001</v>
      </c>
      <c r="P91" s="81">
        <f t="shared" ref="P71:P91" si="5">M91-N91-O91</f>
        <v>140867.41378600005</v>
      </c>
      <c r="Q91" s="5"/>
      <c r="R91" s="5"/>
      <c r="S91" s="5"/>
      <c r="T91" s="5"/>
    </row>
  </sheetData>
  <sheetProtection sheet="1" selectLockedCells="1"/>
  <protectedRanges>
    <protectedRange sqref="A6:A89" name="Range1"/>
  </protectedRanges>
  <mergeCells count="4">
    <mergeCell ref="D4:H4"/>
    <mergeCell ref="I4:L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G4"/>
    </sheetView>
  </sheetViews>
  <sheetFormatPr defaultColWidth="9.140625" defaultRowHeight="12.75" x14ac:dyDescent="0.2"/>
  <cols>
    <col min="1" max="1" width="11.5703125" style="45" customWidth="1"/>
    <col min="2" max="2" width="13.7109375" style="45" customWidth="1"/>
    <col min="3" max="4" width="6.28515625" style="45" bestFit="1" customWidth="1"/>
    <col min="5" max="7" width="6.28515625" style="45" customWidth="1"/>
    <col min="8" max="8" width="13.5703125" style="45" bestFit="1" customWidth="1"/>
    <col min="9" max="9" width="6.28515625" style="45" customWidth="1"/>
    <col min="10" max="10" width="10.140625" style="45" bestFit="1" customWidth="1"/>
    <col min="11" max="11" width="8" style="45" bestFit="1" customWidth="1"/>
    <col min="12" max="14" width="8" style="45" customWidth="1"/>
    <col min="15" max="15" width="13.5703125" style="45" bestFit="1" customWidth="1"/>
    <col min="16" max="17" width="8" style="45" bestFit="1" customWidth="1"/>
    <col min="18" max="18" width="8" style="45" customWidth="1"/>
    <col min="19" max="19" width="10.140625" style="45" bestFit="1" customWidth="1"/>
    <col min="20" max="20" width="6.42578125" style="45" bestFit="1" customWidth="1"/>
    <col min="21" max="21" width="9.140625" style="45" bestFit="1" customWidth="1"/>
    <col min="22" max="22" width="7.42578125" style="45" bestFit="1" customWidth="1"/>
    <col min="23" max="23" width="6.85546875" style="45" bestFit="1" customWidth="1"/>
    <col min="24" max="24" width="5.42578125" style="45" bestFit="1" customWidth="1"/>
    <col min="25" max="16384" width="9.140625" style="45"/>
  </cols>
  <sheetData>
    <row r="1" spans="1:18" s="48" customFormat="1" ht="15" x14ac:dyDescent="0.25">
      <c r="A1" s="47" t="s">
        <v>28</v>
      </c>
      <c r="B1" s="47"/>
      <c r="G1" s="49" t="s">
        <v>29</v>
      </c>
      <c r="H1" s="102">
        <v>89300</v>
      </c>
    </row>
    <row r="2" spans="1:18" s="48" customFormat="1" ht="15" x14ac:dyDescent="0.25">
      <c r="A2" s="47" t="s">
        <v>52</v>
      </c>
      <c r="B2" s="47"/>
    </row>
    <row r="3" spans="1:18" s="48" customFormat="1" ht="15" x14ac:dyDescent="0.25">
      <c r="A3" s="91" t="s">
        <v>30</v>
      </c>
      <c r="B3" s="91"/>
      <c r="C3" s="91"/>
      <c r="D3" s="91"/>
      <c r="E3" s="91"/>
      <c r="F3" s="91"/>
      <c r="G3" s="91"/>
    </row>
    <row r="4" spans="1:18" s="48" customFormat="1" ht="15" x14ac:dyDescent="0.25">
      <c r="A4" s="91"/>
      <c r="B4" s="91"/>
      <c r="C4" s="91"/>
      <c r="D4" s="91"/>
      <c r="E4" s="91"/>
      <c r="F4" s="91"/>
      <c r="G4" s="91"/>
    </row>
    <row r="5" spans="1:18" ht="13.5" thickBot="1" x14ac:dyDescent="0.25">
      <c r="A5" s="46"/>
      <c r="B5" s="46"/>
      <c r="C5" s="46"/>
      <c r="D5" s="46"/>
      <c r="E5" s="46"/>
      <c r="F5" s="46"/>
      <c r="G5" s="46"/>
    </row>
    <row r="6" spans="1:18" ht="13.5" thickBot="1" x14ac:dyDescent="0.25">
      <c r="C6" s="57" t="s">
        <v>33</v>
      </c>
      <c r="D6" s="58"/>
      <c r="E6" s="58"/>
      <c r="F6" s="58"/>
      <c r="G6" s="58"/>
      <c r="H6" s="58"/>
      <c r="I6" s="59"/>
      <c r="J6" s="88" t="s">
        <v>34</v>
      </c>
      <c r="K6" s="89"/>
      <c r="L6" s="89"/>
      <c r="M6" s="89"/>
      <c r="N6" s="89"/>
      <c r="O6" s="89"/>
      <c r="P6" s="90"/>
    </row>
    <row r="7" spans="1:18" ht="13.5" thickBot="1" x14ac:dyDescent="0.2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35</v>
      </c>
      <c r="P7" s="30" t="s">
        <v>0</v>
      </c>
    </row>
    <row r="8" spans="1:18" ht="12.75" customHeight="1" x14ac:dyDescent="0.2">
      <c r="A8" s="97" t="s">
        <v>22</v>
      </c>
      <c r="B8" s="31" t="s">
        <v>38</v>
      </c>
      <c r="C8" s="8">
        <f>SUMIF(asignación!$A$6:$A$89,"=1",asignación!$C$6:$C$89)</f>
        <v>0</v>
      </c>
      <c r="D8" s="9">
        <f>SUMIF(asignación!$A$6:$A$89,"=2",asignación!$C$6:$C$89)</f>
        <v>0</v>
      </c>
      <c r="E8" s="9">
        <f>SUMIF(asignación!$A$6:$A$89,"=3",asignación!$C$6:$C$89)</f>
        <v>0</v>
      </c>
      <c r="F8" s="9">
        <f>SUMIF(asignación!$A$6:$A$89,"=4",asignación!$C$6:$C$89)</f>
        <v>0</v>
      </c>
      <c r="G8" s="9">
        <f>SUMIF(asignación!$A$6:$A$89,"=5",asignación!$C$6:$C$89)</f>
        <v>0</v>
      </c>
      <c r="H8" s="10">
        <f>I8-SUM(C8:G8)</f>
        <v>448938.68845800008</v>
      </c>
      <c r="I8" s="10">
        <f>asignación!C91</f>
        <v>448938.68845800008</v>
      </c>
      <c r="J8" s="11"/>
      <c r="K8" s="12"/>
      <c r="L8" s="12"/>
      <c r="M8" s="12"/>
      <c r="N8" s="12"/>
      <c r="O8" s="42"/>
      <c r="P8" s="13"/>
      <c r="R8" s="7"/>
    </row>
    <row r="9" spans="1:18" ht="26.25" thickBot="1" x14ac:dyDescent="0.25">
      <c r="A9" s="98"/>
      <c r="B9" s="32" t="s">
        <v>39</v>
      </c>
      <c r="C9" s="14">
        <f>C8-$H$1</f>
        <v>-89300</v>
      </c>
      <c r="D9" s="15">
        <f>D8-$H$1</f>
        <v>-89300</v>
      </c>
      <c r="E9" s="15">
        <f>E8-$H$1</f>
        <v>-89300</v>
      </c>
      <c r="F9" s="15">
        <f>F8-$H$1</f>
        <v>-89300</v>
      </c>
      <c r="G9" s="15">
        <f>G8-$H$1</f>
        <v>-89300</v>
      </c>
      <c r="H9" s="16"/>
      <c r="I9" s="16">
        <f>MAX(C9:G9)-MIN(C9:G9)</f>
        <v>0</v>
      </c>
      <c r="J9" s="61">
        <f>C9/$H$1</f>
        <v>-1</v>
      </c>
      <c r="K9" s="62">
        <f>D9/$H$1</f>
        <v>-1</v>
      </c>
      <c r="L9" s="62">
        <f>E9/$H$1</f>
        <v>-1</v>
      </c>
      <c r="M9" s="62">
        <f>F9/$H$1</f>
        <v>-1</v>
      </c>
      <c r="N9" s="62">
        <f>G9/$H$1</f>
        <v>-1</v>
      </c>
      <c r="O9" s="43"/>
      <c r="P9" s="27">
        <f>I9/$H$1</f>
        <v>0</v>
      </c>
      <c r="R9" s="7"/>
    </row>
    <row r="10" spans="1:18" ht="12.75" customHeight="1" x14ac:dyDescent="0.2">
      <c r="A10" s="93" t="s">
        <v>23</v>
      </c>
      <c r="B10" s="31" t="s">
        <v>43</v>
      </c>
      <c r="C10" s="8">
        <f>SUMIF(asignación!$A$6:$A$89,"=1",asignación!$D$6:$D$89)</f>
        <v>0</v>
      </c>
      <c r="D10" s="9">
        <f>SUMIF(asignación!$A$6:$A$89,"=2",asignación!$D$6:$D$89)</f>
        <v>0</v>
      </c>
      <c r="E10" s="9">
        <f>SUMIF(asignación!$A$6:$A$89,"=3",asignación!$D$6:$D$89)</f>
        <v>0</v>
      </c>
      <c r="F10" s="9">
        <f>SUMIF(asignación!$A$6:$A$89,"=4",asignación!$D$6:$D$89)</f>
        <v>0</v>
      </c>
      <c r="G10" s="9">
        <f>SUMIF(asignación!$A$6:$A$89,"=5",asignación!$D$6:$D$89)</f>
        <v>0</v>
      </c>
      <c r="H10" s="10">
        <f t="shared" ref="H10:H22" si="0">I10-SUM(C10:G10)</f>
        <v>283244.27205800003</v>
      </c>
      <c r="I10" s="10">
        <v>283244.27205800003</v>
      </c>
      <c r="J10" s="11"/>
      <c r="K10" s="12"/>
      <c r="L10" s="12"/>
      <c r="M10" s="12"/>
      <c r="N10" s="12"/>
      <c r="O10" s="44"/>
      <c r="P10" s="26"/>
      <c r="R10" s="7"/>
    </row>
    <row r="11" spans="1:18" x14ac:dyDescent="0.2">
      <c r="A11" s="94"/>
      <c r="B11" s="33" t="s">
        <v>40</v>
      </c>
      <c r="C11" s="14">
        <f>SUMIF(asignación!$A$6:$A$89,"=1",asignación!$E$6:$E$89)</f>
        <v>0</v>
      </c>
      <c r="D11" s="15">
        <f>SUMIF(asignación!$A$6:$A$89,"=2",asignación!$E$6:$E$89)</f>
        <v>0</v>
      </c>
      <c r="E11" s="15">
        <f>SUMIF(asignación!$A$6:$A$89,"=3",asignación!$E$6:$E$89)</f>
        <v>0</v>
      </c>
      <c r="F11" s="15">
        <f>SUMIF(asignación!$A$6:$A$89,"=4",asignación!$E$6:$E$89)</f>
        <v>0</v>
      </c>
      <c r="G11" s="15">
        <f>SUMIF(asignación!$A$6:$A$89,"=5",asignación!$E$6:$E$89)</f>
        <v>0</v>
      </c>
      <c r="H11" s="16">
        <f t="shared" si="0"/>
        <v>85447.562564000022</v>
      </c>
      <c r="I11" s="16">
        <v>85447.562564000022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3">
        <f>IF(H11&gt;0,H11/H$10,"")</f>
        <v>0.30167445909198437</v>
      </c>
      <c r="P11" s="19">
        <f>I11/I$10</f>
        <v>0.30167445909198437</v>
      </c>
      <c r="R11" s="7"/>
    </row>
    <row r="12" spans="1:18" x14ac:dyDescent="0.2">
      <c r="A12" s="94"/>
      <c r="B12" s="33" t="s">
        <v>41</v>
      </c>
      <c r="C12" s="14">
        <f>SUMIF(asignación!$A$6:$A$89,"=1",asignación!$F$6:$F$89)</f>
        <v>0</v>
      </c>
      <c r="D12" s="15">
        <f>SUMIF(asignación!$A$6:$A$89,"=2",asignación!$F$6:$F$89)</f>
        <v>0</v>
      </c>
      <c r="E12" s="15">
        <f>SUMIF(asignación!$A$6:$A$89,"=3",asignación!$F$6:$F$89)</f>
        <v>0</v>
      </c>
      <c r="F12" s="15">
        <f>SUMIF(asignación!$A$6:$A$89,"=4",asignación!$F$6:$F$89)</f>
        <v>0</v>
      </c>
      <c r="G12" s="15">
        <f>SUMIF(asignación!$A$6:$A$89,"=5",asignación!$F$6:$F$89)</f>
        <v>0</v>
      </c>
      <c r="H12" s="16">
        <f t="shared" si="0"/>
        <v>168290.54763500005</v>
      </c>
      <c r="I12" s="16">
        <v>168290.54763500005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3">
        <f>IF(H12&gt;0,H12/H$10,"")</f>
        <v>0.59415340127527505</v>
      </c>
      <c r="P12" s="19">
        <f>I12/I$10</f>
        <v>0.59415340127527505</v>
      </c>
      <c r="R12" s="7"/>
    </row>
    <row r="13" spans="1:18" x14ac:dyDescent="0.2">
      <c r="A13" s="94"/>
      <c r="B13" s="33" t="s">
        <v>42</v>
      </c>
      <c r="C13" s="14">
        <f>SUMIF(asignación!$A$6:$A$89,"=1",asignación!$G$6:$G$89)</f>
        <v>0</v>
      </c>
      <c r="D13" s="15">
        <f>SUMIF(asignación!$A$6:$A$89,"=2",asignación!$G$6:$G$89)</f>
        <v>0</v>
      </c>
      <c r="E13" s="15">
        <f>SUMIF(asignación!$A$6:$A$89,"=3",asignación!$G$6:$G$89)</f>
        <v>0</v>
      </c>
      <c r="F13" s="15">
        <f>SUMIF(asignación!$A$6:$A$89,"=4",asignación!$G$6:$G$89)</f>
        <v>0</v>
      </c>
      <c r="G13" s="15">
        <f>SUMIF(asignación!$A$6:$A$89,"=5",asignación!$G$6:$G$89)</f>
        <v>0</v>
      </c>
      <c r="H13" s="16">
        <f t="shared" si="0"/>
        <v>7646.9744690000025</v>
      </c>
      <c r="I13" s="16">
        <v>7646.9744690000025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3">
        <f>IF(H13&gt;0,H13/H$10,"")</f>
        <v>2.6997807981917914E-2</v>
      </c>
      <c r="P13" s="19">
        <f>I13/I$10</f>
        <v>2.6997807981917914E-2</v>
      </c>
      <c r="R13" s="7"/>
    </row>
    <row r="14" spans="1:18" ht="13.5" thickBot="1" x14ac:dyDescent="0.25">
      <c r="A14" s="94"/>
      <c r="B14" s="60" t="s">
        <v>27</v>
      </c>
      <c r="C14" s="14">
        <f>SUMIF(asignación!$A$6:$A$89,"=1",asignación!$H$6:$H$89)</f>
        <v>0</v>
      </c>
      <c r="D14" s="15">
        <f>SUMIF(asignación!$A$6:$A$89,"=2",asignación!$H$6:$H$89)</f>
        <v>0</v>
      </c>
      <c r="E14" s="15">
        <f>SUMIF(asignación!$A$6:$A$89,"=3",asignación!$H$6:$H$89)</f>
        <v>0</v>
      </c>
      <c r="F14" s="15">
        <f>SUMIF(asignación!$A$6:$A$89,"=4",asignación!$H$6:$H$89)</f>
        <v>0</v>
      </c>
      <c r="G14" s="15">
        <f>SUMIF(asignación!$A$6:$A$89,"=5",asignación!$H$6:$H$89)</f>
        <v>0</v>
      </c>
      <c r="H14" s="16">
        <f t="shared" si="0"/>
        <v>17347.780243999998</v>
      </c>
      <c r="I14" s="16">
        <v>17347.780243999998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IF(H14&gt;0,H14/H$10,"")</f>
        <v>6.1246711603218887E-2</v>
      </c>
      <c r="P14" s="19">
        <f>I14/I$10</f>
        <v>6.1246711603218887E-2</v>
      </c>
      <c r="R14" s="7"/>
    </row>
    <row r="15" spans="1:18" ht="12.75" customHeight="1" x14ac:dyDescent="0.2">
      <c r="A15" s="93" t="s">
        <v>44</v>
      </c>
      <c r="B15" s="31" t="s">
        <v>0</v>
      </c>
      <c r="C15" s="8">
        <f>SUMIF(asignación!$A$6:$A$89,"=1",asignación!$I$6:$I$89)</f>
        <v>0</v>
      </c>
      <c r="D15" s="9">
        <f>SUMIF(asignación!$A$6:$A$89,"=2",asignación!$I$6:$I$89)</f>
        <v>0</v>
      </c>
      <c r="E15" s="9">
        <f>SUMIF(asignación!$A$6:$A$89,"=3",asignación!$I$6:$I$89)</f>
        <v>0</v>
      </c>
      <c r="F15" s="9">
        <f>SUMIF(asignación!$A$6:$A$89,"=4",asignación!$I$6:$I$89)</f>
        <v>0</v>
      </c>
      <c r="G15" s="9">
        <f>SUMIF(asignación!$A$6:$A$89,"=5",asignación!$I$6:$I$89)</f>
        <v>0</v>
      </c>
      <c r="H15" s="10">
        <f t="shared" si="0"/>
        <v>239855.20093600001</v>
      </c>
      <c r="I15" s="10">
        <v>239855.20093600001</v>
      </c>
      <c r="J15" s="11"/>
      <c r="K15" s="12"/>
      <c r="L15" s="12"/>
      <c r="M15" s="12"/>
      <c r="N15" s="12"/>
      <c r="O15" s="43"/>
      <c r="P15" s="26"/>
      <c r="R15" s="7"/>
    </row>
    <row r="16" spans="1:18" x14ac:dyDescent="0.2">
      <c r="A16" s="94"/>
      <c r="B16" s="33" t="s">
        <v>2</v>
      </c>
      <c r="C16" s="14">
        <f>SUMIF(asignación!$A$6:$A$89,"=1",asignación!$J$6:$J$89)</f>
        <v>0</v>
      </c>
      <c r="D16" s="15">
        <f>SUMIF(asignación!$A$6:$A$89,"=2",asignación!$J$6:$J$89)</f>
        <v>0</v>
      </c>
      <c r="E16" s="15">
        <f>SUMIF(asignación!$A$6:$A$89,"=3",asignación!$J$6:$J$89)</f>
        <v>0</v>
      </c>
      <c r="F16" s="15">
        <f>SUMIF(asignación!$A$6:$A$89,"=4",asignación!$J$6:$J$89)</f>
        <v>0</v>
      </c>
      <c r="G16" s="15">
        <f>SUMIF(asignación!$A$6:$A$89,"=5",asignación!$J$6:$J$89)</f>
        <v>0</v>
      </c>
      <c r="H16" s="16">
        <f t="shared" si="0"/>
        <v>75910.68934099999</v>
      </c>
      <c r="I16" s="16">
        <v>75910.68934099999</v>
      </c>
      <c r="J16" s="17" t="e">
        <f t="shared" ref="J16:O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si="3"/>
        <v>#DIV/0!</v>
      </c>
      <c r="O16" s="43">
        <f t="shared" si="3"/>
        <v>0.31648548392851011</v>
      </c>
      <c r="P16" s="19">
        <f>I16/I$15</f>
        <v>0.31648548392851011</v>
      </c>
      <c r="R16" s="7"/>
    </row>
    <row r="17" spans="1:20" x14ac:dyDescent="0.2">
      <c r="A17" s="94"/>
      <c r="B17" s="33" t="s">
        <v>27</v>
      </c>
      <c r="C17" s="14">
        <f>SUMIF(asignación!$A$6:$A$89,"=1",asignación!$K$6:$K$89)</f>
        <v>0</v>
      </c>
      <c r="D17" s="15">
        <f>SUMIF(asignación!$A$6:$A$89,"=2",asignación!$K$6:$K$89)</f>
        <v>0</v>
      </c>
      <c r="E17" s="15">
        <f>SUMIF(asignación!$A$6:$A$89,"=3",asignación!$K$6:$K$89)</f>
        <v>0</v>
      </c>
      <c r="F17" s="15">
        <f>SUMIF(asignación!$A$6:$A$89,"=4",asignación!$K$6:$K$89)</f>
        <v>0</v>
      </c>
      <c r="G17" s="15">
        <f>SUMIF(asignación!$A$6:$A$89,"=5",asignación!$K$6:$K$89)</f>
        <v>0</v>
      </c>
      <c r="H17" s="16">
        <f t="shared" si="0"/>
        <v>5938.1970090000023</v>
      </c>
      <c r="I17" s="16">
        <v>5938.1970090000023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3">
        <f t="shared" si="3"/>
        <v>2.4757424420346327E-2</v>
      </c>
      <c r="P17" s="19">
        <f>I17/I$15</f>
        <v>2.4757424420346327E-2</v>
      </c>
      <c r="R17" s="7"/>
    </row>
    <row r="18" spans="1:20" ht="13.5" thickBot="1" x14ac:dyDescent="0.25">
      <c r="A18" s="95"/>
      <c r="B18" s="63" t="s">
        <v>47</v>
      </c>
      <c r="C18" s="64">
        <f>SUMIF(asignación!$A$6:$A$89,"=1",asignación!$L$6:$L$89)</f>
        <v>0</v>
      </c>
      <c r="D18" s="65">
        <f>SUMIF(asignación!$A$6:$A$89,"=2",asignación!$L$6:$L$89)</f>
        <v>0</v>
      </c>
      <c r="E18" s="65">
        <f>SUMIF(asignación!$A$6:$A$89,"=3",asignación!$L$6:$L$89)</f>
        <v>0</v>
      </c>
      <c r="F18" s="65">
        <f>SUMIF(asignación!$A$6:$A$89,"=4",asignación!$L$6:$L$89)</f>
        <v>0</v>
      </c>
      <c r="G18" s="65">
        <f>SUMIF(asignación!$A$6:$A$89,"=5",asignación!$L$6:$L$89)</f>
        <v>0</v>
      </c>
      <c r="H18" s="66">
        <f t="shared" si="0"/>
        <v>158006.31458600005</v>
      </c>
      <c r="I18" s="66">
        <v>158006.31458600005</v>
      </c>
      <c r="J18" s="67" t="e">
        <f t="shared" si="3"/>
        <v>#DIV/0!</v>
      </c>
      <c r="K18" s="68" t="e">
        <f t="shared" si="3"/>
        <v>#DIV/0!</v>
      </c>
      <c r="L18" s="68" t="e">
        <f t="shared" si="3"/>
        <v>#DIV/0!</v>
      </c>
      <c r="M18" s="68" t="e">
        <f t="shared" si="3"/>
        <v>#DIV/0!</v>
      </c>
      <c r="N18" s="68" t="e">
        <f t="shared" si="3"/>
        <v>#DIV/0!</v>
      </c>
      <c r="O18" s="43">
        <f t="shared" si="3"/>
        <v>0.65875709165114371</v>
      </c>
      <c r="P18" s="69">
        <f>I18/I$15</f>
        <v>0.65875709165114371</v>
      </c>
      <c r="R18" s="7"/>
    </row>
    <row r="19" spans="1:20" ht="12.75" customHeight="1" x14ac:dyDescent="0.2">
      <c r="A19" s="93" t="s">
        <v>45</v>
      </c>
      <c r="B19" s="31" t="s">
        <v>0</v>
      </c>
      <c r="C19" s="8">
        <f>SUMIF(asignación!$A$6:$A$89,"=1",asignación!$M$6:$M$89)</f>
        <v>0</v>
      </c>
      <c r="D19" s="9">
        <f>SUMIF(asignación!$A$6:$A$89,"=2",asignación!$M$6:$M$89)</f>
        <v>0</v>
      </c>
      <c r="E19" s="9">
        <f>SUMIF(asignación!$A$6:$A$89,"=3",asignación!$M$6:$M$89)</f>
        <v>0</v>
      </c>
      <c r="F19" s="9">
        <f>SUMIF(asignación!$A$6:$A$89,"=4",asignación!$M$6:$M$89)</f>
        <v>0</v>
      </c>
      <c r="G19" s="9">
        <f>SUMIF(asignación!$A$6:$A$89,"=5",asignación!$M$6:$M$89)</f>
        <v>0</v>
      </c>
      <c r="H19" s="10">
        <f t="shared" si="0"/>
        <v>203491.60855500007</v>
      </c>
      <c r="I19" s="10">
        <v>203491.60855500007</v>
      </c>
      <c r="J19" s="11"/>
      <c r="K19" s="12"/>
      <c r="L19" s="12"/>
      <c r="M19" s="12"/>
      <c r="N19" s="12"/>
      <c r="O19" s="44"/>
      <c r="P19" s="26"/>
      <c r="R19" s="7"/>
    </row>
    <row r="20" spans="1:20" x14ac:dyDescent="0.2">
      <c r="A20" s="94"/>
      <c r="B20" s="33" t="s">
        <v>2</v>
      </c>
      <c r="C20" s="14">
        <f>SUMIF(asignación!$A$6:$A$89,"=1",asignación!$N$6:$N$89)</f>
        <v>0</v>
      </c>
      <c r="D20" s="15">
        <f>SUMIF(asignación!$A$6:$A$89,"=2",asignación!$N$6:$N$89)</f>
        <v>0</v>
      </c>
      <c r="E20" s="15">
        <f>SUMIF(asignación!$A$6:$A$89,"=3",asignación!$N$6:$N$89)</f>
        <v>0</v>
      </c>
      <c r="F20" s="15">
        <f>SUMIF(asignación!$A$6:$A$89,"=4",asignación!$N$6:$N$89)</f>
        <v>0</v>
      </c>
      <c r="G20" s="15">
        <f>SUMIF(asignación!$A$6:$A$89,"=5",asignación!$N$6:$N$89)</f>
        <v>0</v>
      </c>
      <c r="H20" s="16">
        <f t="shared" si="0"/>
        <v>57704.13958700002</v>
      </c>
      <c r="I20" s="16">
        <v>57704.13958700002</v>
      </c>
      <c r="J20" s="17" t="e">
        <f t="shared" ref="J20:O22" si="4">C20/C$19</f>
        <v>#DIV/0!</v>
      </c>
      <c r="K20" s="18" t="e">
        <f t="shared" si="4"/>
        <v>#DIV/0!</v>
      </c>
      <c r="L20" s="18" t="e">
        <f t="shared" si="4"/>
        <v>#DIV/0!</v>
      </c>
      <c r="M20" s="18" t="e">
        <f t="shared" si="4"/>
        <v>#DIV/0!</v>
      </c>
      <c r="N20" s="18" t="e">
        <f t="shared" si="4"/>
        <v>#DIV/0!</v>
      </c>
      <c r="O20" s="43">
        <f t="shared" si="4"/>
        <v>0.28357011867348647</v>
      </c>
      <c r="P20" s="19">
        <f>I20/I$19</f>
        <v>0.28357011867348647</v>
      </c>
      <c r="R20" s="7"/>
    </row>
    <row r="21" spans="1:20" x14ac:dyDescent="0.2">
      <c r="A21" s="94"/>
      <c r="B21" s="33" t="s">
        <v>27</v>
      </c>
      <c r="C21" s="14">
        <f>SUMIF(asignación!$A$6:$A$89,"=1",asignación!$O$6:$O$89)</f>
        <v>0</v>
      </c>
      <c r="D21" s="15">
        <f>SUMIF(asignación!$A$6:$A$89,"=2",asignación!$O$6:$O$89)</f>
        <v>0</v>
      </c>
      <c r="E21" s="15">
        <f>SUMIF(asignación!$A$6:$A$89,"=3",asignación!$O$6:$O$89)</f>
        <v>0</v>
      </c>
      <c r="F21" s="15">
        <f>SUMIF(asignación!$A$6:$A$89,"=4",asignación!$O$6:$O$89)</f>
        <v>0</v>
      </c>
      <c r="G21" s="15">
        <f>SUMIF(asignación!$A$6:$A$89,"=5",asignación!$O$6:$O$89)</f>
        <v>0</v>
      </c>
      <c r="H21" s="16">
        <f t="shared" si="0"/>
        <v>4920.055182000001</v>
      </c>
      <c r="I21" s="16">
        <v>4920.055182000001</v>
      </c>
      <c r="J21" s="17" t="e">
        <f t="shared" si="4"/>
        <v>#DIV/0!</v>
      </c>
      <c r="K21" s="18" t="e">
        <f t="shared" si="4"/>
        <v>#DIV/0!</v>
      </c>
      <c r="L21" s="18" t="e">
        <f t="shared" si="4"/>
        <v>#DIV/0!</v>
      </c>
      <c r="M21" s="18" t="e">
        <f t="shared" si="4"/>
        <v>#DIV/0!</v>
      </c>
      <c r="N21" s="18" t="e">
        <f t="shared" si="4"/>
        <v>#DIV/0!</v>
      </c>
      <c r="O21" s="43">
        <f t="shared" si="4"/>
        <v>2.417817234301433E-2</v>
      </c>
      <c r="P21" s="19">
        <f>I21/I$19</f>
        <v>2.417817234301433E-2</v>
      </c>
      <c r="R21" s="7"/>
    </row>
    <row r="22" spans="1:20" ht="13.5" thickBot="1" x14ac:dyDescent="0.25">
      <c r="A22" s="96"/>
      <c r="B22" s="34" t="s">
        <v>47</v>
      </c>
      <c r="C22" s="20">
        <f>SUMIF(asignación!$A$6:$A$89,"=1",asignación!$P$6:$P$89)</f>
        <v>0</v>
      </c>
      <c r="D22" s="21">
        <f>SUMIF(asignación!$A$6:$A$89,"=2",asignación!$P$6:$P$89)</f>
        <v>0</v>
      </c>
      <c r="E22" s="21">
        <f>SUMIF(asignación!$A$6:$A$89,"=3",asignación!$P$6:$P$89)</f>
        <v>0</v>
      </c>
      <c r="F22" s="21">
        <f>SUMIF(asignación!$A$6:$A$89,"=4",asignación!$P$6:$P$89)</f>
        <v>0</v>
      </c>
      <c r="G22" s="21">
        <f>SUMIF(asignación!$A$6:$A$89,"=5",asignación!$P$6:$P$89)</f>
        <v>0</v>
      </c>
      <c r="H22" s="22">
        <f t="shared" si="0"/>
        <v>140867.41378600002</v>
      </c>
      <c r="I22" s="22">
        <v>140867.41378600002</v>
      </c>
      <c r="J22" s="23" t="e">
        <f t="shared" si="4"/>
        <v>#DIV/0!</v>
      </c>
      <c r="K22" s="24" t="e">
        <f t="shared" si="4"/>
        <v>#DIV/0!</v>
      </c>
      <c r="L22" s="24" t="e">
        <f t="shared" si="4"/>
        <v>#DIV/0!</v>
      </c>
      <c r="M22" s="24" t="e">
        <f t="shared" si="4"/>
        <v>#DIV/0!</v>
      </c>
      <c r="N22" s="24" t="e">
        <f t="shared" si="4"/>
        <v>#DIV/0!</v>
      </c>
      <c r="O22" s="35">
        <f t="shared" si="4"/>
        <v>0.69225170898349908</v>
      </c>
      <c r="P22" s="25">
        <f>I22/I$19</f>
        <v>0.69225170898349908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32</v>
      </c>
    </row>
    <row r="25" spans="1:20" x14ac:dyDescent="0.2">
      <c r="A25" s="92" t="s">
        <v>31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1:20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1:20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0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</sheetData>
  <sheetProtection sheet="1" selectLockedCells="1"/>
  <protectedRanges>
    <protectedRange sqref="J6:N6 C6:G6" name="Range1"/>
    <protectedRange sqref="A4:B4" name="Range1_1"/>
  </protectedRanges>
  <mergeCells count="7">
    <mergeCell ref="J6:P6"/>
    <mergeCell ref="A3:G4"/>
    <mergeCell ref="A25:T30"/>
    <mergeCell ref="A15:A18"/>
    <mergeCell ref="A19:A22"/>
    <mergeCell ref="A10:A14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2021-07-20T20:54:40Z</dcterms:modified>
</cp:coreProperties>
</file>