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wphi\NDC Dropbox\mapdata\Santa Barbara County\kit\Official Adjusted Data\"/>
    </mc:Choice>
  </mc:AlternateContent>
  <xr:revisionPtr revIDLastSave="0" documentId="8_{738D1E27-C8A5-4985-B447-8B561A5E54E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structions" sheetId="4" r:id="rId1"/>
    <sheet name="Assignments" sheetId="1" r:id="rId2"/>
    <sheet name="Results" sheetId="2" r:id="rId3"/>
  </sheets>
  <definedNames>
    <definedName name="Pop_Units">Assignments!$B$5:$D$5</definedName>
    <definedName name="_xlnm.Print_Area" localSheetId="1">Assignments!$B$4:$P$88</definedName>
    <definedName name="_xlnm.Print_Titles" localSheetId="1">Assignments!$5:$5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" i="2" l="1"/>
  <c r="C90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G22" i="2" l="1"/>
  <c r="F22" i="2"/>
  <c r="E22" i="2"/>
  <c r="D22" i="2"/>
  <c r="C22" i="2"/>
  <c r="G21" i="2"/>
  <c r="F21" i="2"/>
  <c r="E21" i="2"/>
  <c r="D21" i="2"/>
  <c r="C21" i="2"/>
  <c r="G20" i="2"/>
  <c r="F20" i="2"/>
  <c r="E20" i="2"/>
  <c r="D20" i="2"/>
  <c r="C20" i="2"/>
  <c r="G19" i="2"/>
  <c r="F19" i="2"/>
  <c r="E19" i="2"/>
  <c r="D19" i="2"/>
  <c r="C19" i="2"/>
  <c r="G18" i="2"/>
  <c r="F18" i="2"/>
  <c r="E18" i="2"/>
  <c r="D18" i="2"/>
  <c r="C18" i="2"/>
  <c r="G17" i="2"/>
  <c r="F17" i="2"/>
  <c r="E17" i="2"/>
  <c r="D17" i="2"/>
  <c r="C17" i="2"/>
  <c r="G16" i="2"/>
  <c r="F16" i="2"/>
  <c r="E16" i="2"/>
  <c r="D16" i="2"/>
  <c r="C16" i="2"/>
  <c r="G15" i="2"/>
  <c r="F15" i="2"/>
  <c r="E15" i="2"/>
  <c r="D15" i="2"/>
  <c r="C15" i="2"/>
  <c r="G14" i="2"/>
  <c r="F14" i="2"/>
  <c r="E14" i="2"/>
  <c r="D14" i="2"/>
  <c r="C14" i="2"/>
  <c r="G13" i="2"/>
  <c r="F13" i="2"/>
  <c r="E13" i="2"/>
  <c r="D13" i="2"/>
  <c r="C13" i="2"/>
  <c r="G12" i="2"/>
  <c r="F12" i="2"/>
  <c r="E12" i="2"/>
  <c r="D12" i="2"/>
  <c r="C12" i="2"/>
  <c r="G11" i="2"/>
  <c r="F11" i="2"/>
  <c r="E11" i="2"/>
  <c r="D11" i="2"/>
  <c r="C11" i="2"/>
  <c r="G10" i="2"/>
  <c r="F10" i="2"/>
  <c r="E10" i="2"/>
  <c r="D10" i="2"/>
  <c r="C10" i="2"/>
  <c r="G8" i="2"/>
  <c r="F8" i="2"/>
  <c r="E8" i="2"/>
  <c r="D8" i="2"/>
  <c r="C8" i="2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I8" i="2"/>
  <c r="D90" i="1"/>
  <c r="E90" i="1"/>
  <c r="F90" i="1"/>
  <c r="G90" i="1"/>
  <c r="H90" i="1"/>
  <c r="I90" i="1"/>
  <c r="J90" i="1"/>
  <c r="K90" i="1"/>
  <c r="M90" i="1"/>
  <c r="N90" i="1"/>
  <c r="O90" i="1"/>
  <c r="H22" i="2" l="1"/>
  <c r="L90" i="1"/>
  <c r="H12" i="2"/>
  <c r="P90" i="1"/>
  <c r="H15" i="2"/>
  <c r="H13" i="2"/>
  <c r="H18" i="2"/>
  <c r="O18" i="2" s="1"/>
  <c r="H16" i="2"/>
  <c r="O16" i="2" s="1"/>
  <c r="H21" i="2"/>
  <c r="H19" i="2"/>
  <c r="H8" i="2"/>
  <c r="H14" i="2"/>
  <c r="H17" i="2"/>
  <c r="O17" i="2" s="1"/>
  <c r="H10" i="2"/>
  <c r="H11" i="2"/>
  <c r="H20" i="2"/>
  <c r="O20" i="2" s="1"/>
  <c r="O21" i="2" l="1"/>
  <c r="O11" i="2"/>
  <c r="O22" i="2"/>
  <c r="O13" i="2"/>
  <c r="O14" i="2"/>
  <c r="O12" i="2"/>
  <c r="N2" i="1"/>
  <c r="N7" i="2"/>
  <c r="N17" i="2" l="1"/>
  <c r="N14" i="2"/>
  <c r="N13" i="2"/>
  <c r="N21" i="2"/>
  <c r="N12" i="2"/>
  <c r="N20" i="2"/>
  <c r="N11" i="2"/>
  <c r="N16" i="2"/>
  <c r="N18" i="2"/>
  <c r="N22" i="2"/>
  <c r="L7" i="2" l="1"/>
  <c r="M7" i="2"/>
  <c r="H2" i="1" l="1"/>
  <c r="K2" i="1"/>
  <c r="M18" i="2"/>
  <c r="L12" i="2"/>
  <c r="L14" i="2"/>
  <c r="L11" i="2"/>
  <c r="L18" i="2"/>
  <c r="L22" i="2"/>
  <c r="M14" i="2"/>
  <c r="M11" i="2"/>
  <c r="M22" i="2"/>
  <c r="L16" i="2"/>
  <c r="M13" i="2"/>
  <c r="L13" i="2"/>
  <c r="L17" i="2"/>
  <c r="L21" i="2"/>
  <c r="M17" i="2"/>
  <c r="M16" i="2"/>
  <c r="M20" i="2"/>
  <c r="M12" i="2"/>
  <c r="M21" i="2"/>
  <c r="L20" i="2"/>
  <c r="G9" i="2"/>
  <c r="N9" i="2" l="1"/>
  <c r="O2" i="1"/>
  <c r="E9" i="2"/>
  <c r="F9" i="2"/>
  <c r="K7" i="2"/>
  <c r="J7" i="2"/>
  <c r="M9" i="2" l="1"/>
  <c r="L2" i="1"/>
  <c r="L9" i="2"/>
  <c r="I2" i="1"/>
  <c r="P13" i="2"/>
  <c r="J13" i="2" l="1"/>
  <c r="K13" i="2"/>
  <c r="P18" i="2"/>
  <c r="P22" i="2"/>
  <c r="P21" i="2"/>
  <c r="P20" i="2"/>
  <c r="P14" i="2"/>
  <c r="P12" i="2"/>
  <c r="P11" i="2"/>
  <c r="P16" i="2" l="1"/>
  <c r="P17" i="2"/>
  <c r="K12" i="2"/>
  <c r="J16" i="2"/>
  <c r="K16" i="2"/>
  <c r="J11" i="2"/>
  <c r="J14" i="2"/>
  <c r="J12" i="2"/>
  <c r="J21" i="2"/>
  <c r="J20" i="2"/>
  <c r="K14" i="2"/>
  <c r="J17" i="2"/>
  <c r="K18" i="2"/>
  <c r="B2" i="1"/>
  <c r="J18" i="2"/>
  <c r="E2" i="1"/>
  <c r="K22" i="2"/>
  <c r="K17" i="2"/>
  <c r="K21" i="2"/>
  <c r="K20" i="2"/>
  <c r="J22" i="2"/>
  <c r="K11" i="2"/>
  <c r="C9" i="2" l="1"/>
  <c r="D9" i="2"/>
  <c r="I9" i="2" l="1"/>
  <c r="P9" i="2" s="1"/>
  <c r="F2" i="1"/>
  <c r="K9" i="2"/>
  <c r="J9" i="2"/>
  <c r="C2" i="1"/>
</calcChain>
</file>

<file path=xl/sharedStrings.xml><?xml version="1.0" encoding="utf-8"?>
<sst xmlns="http://schemas.openxmlformats.org/spreadsheetml/2006/main" count="72" uniqueCount="53">
  <si>
    <t>Sums by District Assigned</t>
  </si>
  <si>
    <t>Unassigned</t>
  </si>
  <si>
    <t>Total</t>
  </si>
  <si>
    <t>Instructions for Use</t>
  </si>
  <si>
    <t>You can use the spreadsheet data in the "Assignments" worksheet in either of two ways:</t>
  </si>
  <si>
    <t>1) Use it as a reference to identify data for population units add the figures up by hand.</t>
  </si>
  <si>
    <t xml:space="preserve"> - OR -</t>
  </si>
  <si>
    <t xml:space="preserve">will automatically update as you make each assignment. </t>
  </si>
  <si>
    <t>Note:</t>
  </si>
  <si>
    <t>To minimize any chance of error or inadvertantly changed data, the spreadsheets are locked.</t>
  </si>
  <si>
    <t xml:space="preserve">You may only enter data in the cells colored in with </t>
  </si>
  <si>
    <t>yellow</t>
  </si>
  <si>
    <t>fill.</t>
  </si>
  <si>
    <t>Submission:</t>
  </si>
  <si>
    <t>Tot. Pop.</t>
  </si>
  <si>
    <t>Total CVAP</t>
  </si>
  <si>
    <t>Asian-American</t>
  </si>
  <si>
    <t>Citizen Voting Age Population</t>
  </si>
  <si>
    <t xml:space="preserve"> Hisp</t>
  </si>
  <si>
    <t xml:space="preserve"> NH Wht</t>
  </si>
  <si>
    <t xml:space="preserve"> NH Asn</t>
  </si>
  <si>
    <t>Category</t>
  </si>
  <si>
    <t>Group</t>
  </si>
  <si>
    <t>Counts</t>
  </si>
  <si>
    <t>Deviation from Ideal</t>
  </si>
  <si>
    <t>Percentages</t>
  </si>
  <si>
    <t>Ideal population:</t>
  </si>
  <si>
    <t>Total Reg.</t>
  </si>
  <si>
    <t>Total Voters</t>
  </si>
  <si>
    <t>Latino</t>
  </si>
  <si>
    <t>D2:</t>
  </si>
  <si>
    <t>D1:</t>
  </si>
  <si>
    <t>D3:</t>
  </si>
  <si>
    <t>D4:</t>
  </si>
  <si>
    <t>Submitter's Comments about the plan:</t>
  </si>
  <si>
    <t>Quick Reference: Total Population &amp; Deviation from Ideal by district</t>
  </si>
  <si>
    <t>I think this map makes sense because . . . .</t>
  </si>
  <si>
    <t>NH Blk</t>
  </si>
  <si>
    <t>D5:</t>
  </si>
  <si>
    <t>Other</t>
  </si>
  <si>
    <t>a given population unit. Then check the results of your assignments on the "Results" worksheet tab, which</t>
  </si>
  <si>
    <t>2) On the "Assignments" worksheet tab, enter the number for the district where you wish to assign</t>
  </si>
  <si>
    <t>Nov. 2020 Registration</t>
  </si>
  <si>
    <t>Nov. 2020 Voters</t>
  </si>
  <si>
    <t>When complete, please email this file to redistricting@countyofsb.org</t>
  </si>
  <si>
    <t>Santa Barbara County 2021 Redistricting Public Participation Kit</t>
  </si>
  <si>
    <t>District (1-5)</t>
  </si>
  <si>
    <t>Asian</t>
  </si>
  <si>
    <t>Pop
Unit</t>
  </si>
  <si>
    <t>Enter your name here</t>
  </si>
  <si>
    <t>Total Pop.</t>
  </si>
  <si>
    <t>Total 2020 Population</t>
  </si>
  <si>
    <t>Citizen
Voting Age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</si>
</sst>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2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  <font>
      <sz val="10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 applyAlignment="1" applyProtection="1">
      <alignment horizontal="center"/>
      <protection locked="0"/>
    </xf>
    <xf numFmtId="3" fontId="6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9" fontId="6" fillId="0" borderId="2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9" fontId="6" fillId="0" borderId="4" xfId="2" applyFont="1" applyBorder="1" applyAlignment="1">
      <alignment horizontal="center" vertical="center"/>
    </xf>
    <xf numFmtId="9" fontId="6" fillId="0" borderId="5" xfId="2" applyFont="1" applyBorder="1" applyAlignment="1">
      <alignment horizontal="center" vertical="center"/>
    </xf>
    <xf numFmtId="9" fontId="6" fillId="0" borderId="6" xfId="2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9" fontId="6" fillId="0" borderId="7" xfId="2" applyFont="1" applyBorder="1" applyAlignment="1">
      <alignment horizontal="center" vertical="center"/>
    </xf>
    <xf numFmtId="9" fontId="6" fillId="0" borderId="8" xfId="2" applyFont="1" applyBorder="1" applyAlignment="1">
      <alignment horizontal="center" vertical="center"/>
    </xf>
    <xf numFmtId="9" fontId="6" fillId="0" borderId="9" xfId="2" applyFont="1" applyBorder="1" applyAlignment="1">
      <alignment horizontal="center" vertical="center"/>
    </xf>
    <xf numFmtId="9" fontId="6" fillId="0" borderId="3" xfId="2" applyFont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9" fontId="6" fillId="0" borderId="16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17" xfId="0" applyNumberFormat="1" applyFont="1" applyBorder="1" applyAlignment="1">
      <alignment horizontal="center" wrapText="1"/>
    </xf>
    <xf numFmtId="3" fontId="5" fillId="0" borderId="18" xfId="0" applyNumberFormat="1" applyFont="1" applyBorder="1" applyAlignment="1">
      <alignment horizontal="center" wrapText="1"/>
    </xf>
    <xf numFmtId="0" fontId="8" fillId="4" borderId="19" xfId="0" applyFont="1" applyFill="1" applyBorder="1" applyAlignment="1">
      <alignment horizontal="center" wrapText="1"/>
    </xf>
    <xf numFmtId="3" fontId="5" fillId="0" borderId="0" xfId="1" quotePrefix="1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9" fontId="6" fillId="0" borderId="21" xfId="2" applyFont="1" applyBorder="1" applyAlignment="1">
      <alignment horizontal="center" vertical="center"/>
    </xf>
    <xf numFmtId="9" fontId="6" fillId="0" borderId="12" xfId="2" applyFont="1" applyBorder="1" applyAlignment="1">
      <alignment horizontal="center" vertical="center"/>
    </xf>
    <xf numFmtId="0" fontId="6" fillId="0" borderId="0" xfId="0" applyFont="1"/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3" fontId="5" fillId="2" borderId="25" xfId="0" applyNumberFormat="1" applyFont="1" applyFill="1" applyBorder="1" applyAlignment="1" applyProtection="1">
      <alignment horizontal="center"/>
      <protection locked="0"/>
    </xf>
    <xf numFmtId="3" fontId="5" fillId="0" borderId="26" xfId="0" applyNumberFormat="1" applyFont="1" applyBorder="1" applyAlignment="1">
      <alignment horizontal="center"/>
    </xf>
    <xf numFmtId="3" fontId="5" fillId="2" borderId="23" xfId="0" applyNumberFormat="1" applyFont="1" applyFill="1" applyBorder="1" applyAlignment="1" applyProtection="1">
      <alignment horizontal="center"/>
      <protection locked="0"/>
    </xf>
    <xf numFmtId="3" fontId="5" fillId="0" borderId="29" xfId="1" quotePrefix="1" applyNumberFormat="1" applyFont="1" applyBorder="1" applyAlignment="1">
      <alignment horizontal="center"/>
    </xf>
    <xf numFmtId="3" fontId="5" fillId="0" borderId="26" xfId="1" quotePrefix="1" applyNumberFormat="1" applyFont="1" applyBorder="1" applyAlignment="1">
      <alignment horizontal="center"/>
    </xf>
    <xf numFmtId="3" fontId="5" fillId="0" borderId="29" xfId="0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 wrapText="1"/>
    </xf>
    <xf numFmtId="3" fontId="5" fillId="0" borderId="27" xfId="1" quotePrefix="1" applyNumberFormat="1" applyFont="1" applyBorder="1" applyAlignment="1">
      <alignment horizontal="center" wrapText="1"/>
    </xf>
    <xf numFmtId="3" fontId="5" fillId="0" borderId="27" xfId="0" applyNumberFormat="1" applyFont="1" applyBorder="1" applyAlignment="1">
      <alignment horizontal="center" wrapText="1"/>
    </xf>
    <xf numFmtId="3" fontId="5" fillId="0" borderId="28" xfId="1" quotePrefix="1" applyNumberFormat="1" applyFont="1" applyBorder="1" applyAlignment="1">
      <alignment horizontal="center" wrapText="1"/>
    </xf>
    <xf numFmtId="3" fontId="5" fillId="0" borderId="30" xfId="1" quotePrefix="1" applyNumberFormat="1" applyFont="1" applyBorder="1" applyAlignment="1">
      <alignment horizontal="center" wrapText="1"/>
    </xf>
    <xf numFmtId="3" fontId="5" fillId="0" borderId="28" xfId="0" applyNumberFormat="1" applyFont="1" applyBorder="1" applyAlignment="1">
      <alignment horizontal="center" wrapText="1"/>
    </xf>
    <xf numFmtId="0" fontId="7" fillId="0" borderId="36" xfId="0" applyFont="1" applyBorder="1" applyAlignment="1">
      <alignment horizontal="center"/>
    </xf>
    <xf numFmtId="3" fontId="6" fillId="0" borderId="37" xfId="0" applyNumberFormat="1" applyFont="1" applyBorder="1" applyAlignment="1">
      <alignment horizontal="center" vertical="center"/>
    </xf>
    <xf numFmtId="3" fontId="6" fillId="0" borderId="38" xfId="0" applyNumberFormat="1" applyFont="1" applyBorder="1" applyAlignment="1">
      <alignment horizontal="center" vertical="center"/>
    </xf>
    <xf numFmtId="3" fontId="6" fillId="0" borderId="39" xfId="0" applyNumberFormat="1" applyFont="1" applyBorder="1" applyAlignment="1">
      <alignment horizontal="center" vertical="center"/>
    </xf>
    <xf numFmtId="10" fontId="6" fillId="0" borderId="4" xfId="2" applyNumberFormat="1" applyFont="1" applyBorder="1" applyAlignment="1">
      <alignment horizontal="center" vertical="center"/>
    </xf>
    <xf numFmtId="10" fontId="6" fillId="0" borderId="5" xfId="2" applyNumberFormat="1" applyFont="1" applyBorder="1" applyAlignment="1">
      <alignment horizontal="center" vertical="center"/>
    </xf>
    <xf numFmtId="164" fontId="13" fillId="0" borderId="0" xfId="1" applyNumberFormat="1" applyFont="1" applyFill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5" fillId="0" borderId="24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12" fillId="2" borderId="0" xfId="0" applyFont="1" applyFill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3" fontId="5" fillId="0" borderId="30" xfId="0" applyNumberFormat="1" applyFont="1" applyBorder="1" applyAlignment="1">
      <alignment horizontal="center" wrapText="1"/>
    </xf>
    <xf numFmtId="3" fontId="5" fillId="0" borderId="24" xfId="0" applyNumberFormat="1" applyFont="1" applyBorder="1" applyAlignment="1">
      <alignment horizontal="center" wrapText="1"/>
    </xf>
    <xf numFmtId="0" fontId="5" fillId="0" borderId="28" xfId="0" applyFont="1" applyBorder="1" applyAlignment="1">
      <alignment horizontal="center"/>
    </xf>
    <xf numFmtId="0" fontId="5" fillId="0" borderId="42" xfId="0" applyFont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workbookViewId="0">
      <selection activeCell="B15" sqref="B15"/>
    </sheetView>
  </sheetViews>
  <sheetFormatPr defaultColWidth="9.109375" defaultRowHeight="15.6" x14ac:dyDescent="0.3"/>
  <cols>
    <col min="1" max="5" width="9.109375" style="2"/>
    <col min="6" max="6" width="11.6640625" style="2" customWidth="1"/>
    <col min="7" max="16384" width="9.109375" style="2"/>
  </cols>
  <sheetData>
    <row r="1" spans="1:8" x14ac:dyDescent="0.3">
      <c r="A1" s="1" t="s">
        <v>3</v>
      </c>
    </row>
    <row r="3" spans="1:8" x14ac:dyDescent="0.3">
      <c r="A3" s="2" t="s">
        <v>4</v>
      </c>
    </row>
    <row r="5" spans="1:8" x14ac:dyDescent="0.3">
      <c r="A5" s="2" t="s">
        <v>5</v>
      </c>
    </row>
    <row r="6" spans="1:8" x14ac:dyDescent="0.3">
      <c r="A6" s="2" t="s">
        <v>6</v>
      </c>
    </row>
    <row r="7" spans="1:8" x14ac:dyDescent="0.3">
      <c r="A7" s="2" t="s">
        <v>41</v>
      </c>
    </row>
    <row r="8" spans="1:8" x14ac:dyDescent="0.3">
      <c r="B8" s="2" t="s">
        <v>40</v>
      </c>
    </row>
    <row r="9" spans="1:8" x14ac:dyDescent="0.3">
      <c r="B9" s="2" t="s">
        <v>7</v>
      </c>
    </row>
    <row r="11" spans="1:8" x14ac:dyDescent="0.3">
      <c r="A11" s="1" t="s">
        <v>8</v>
      </c>
      <c r="B11" s="2" t="s">
        <v>9</v>
      </c>
    </row>
    <row r="12" spans="1:8" x14ac:dyDescent="0.3">
      <c r="B12" s="2" t="s">
        <v>10</v>
      </c>
      <c r="G12" s="3" t="s">
        <v>11</v>
      </c>
      <c r="H12" s="2" t="s">
        <v>12</v>
      </c>
    </row>
    <row r="14" spans="1:8" x14ac:dyDescent="0.3">
      <c r="A14" s="1" t="s">
        <v>13</v>
      </c>
    </row>
    <row r="15" spans="1:8" x14ac:dyDescent="0.3">
      <c r="B15" s="2" t="s">
        <v>44</v>
      </c>
    </row>
  </sheetData>
  <sheetProtection sheet="1" selectLockedCells="1" selectUnlockedCells="1"/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90"/>
  <sheetViews>
    <sheetView workbookViewId="0">
      <pane xSplit="2" ySplit="5" topLeftCell="C6" activePane="bottomRight" state="frozen"/>
      <selection pane="topRight" activeCell="C1" sqref="C1"/>
      <selection pane="bottomLeft" activeCell="A2" sqref="A2"/>
      <selection pane="bottomRight" activeCell="A6" sqref="A6"/>
    </sheetView>
  </sheetViews>
  <sheetFormatPr defaultColWidth="6.88671875" defaultRowHeight="12" x14ac:dyDescent="0.25"/>
  <cols>
    <col min="1" max="1" width="6.109375" style="36" bestFit="1" customWidth="1"/>
    <col min="2" max="2" width="5.6640625" style="36" bestFit="1" customWidth="1"/>
    <col min="3" max="5" width="6.33203125" style="36" customWidth="1"/>
    <col min="6" max="6" width="6.33203125" style="36" bestFit="1" customWidth="1"/>
    <col min="7" max="7" width="6.33203125" style="42" customWidth="1"/>
    <col min="8" max="10" width="6.33203125" style="36" customWidth="1"/>
    <col min="11" max="11" width="5.44140625" style="36" customWidth="1"/>
    <col min="12" max="12" width="6.33203125" style="42" customWidth="1"/>
    <col min="13" max="20" width="6.33203125" style="36" customWidth="1"/>
    <col min="21" max="21" width="6.88671875" style="5"/>
    <col min="22" max="22" width="3.44140625" style="5" bestFit="1" customWidth="1"/>
    <col min="23" max="24" width="6.5546875" style="5" customWidth="1"/>
    <col min="25" max="25" width="3.5546875" style="5" customWidth="1"/>
    <col min="26" max="27" width="6.5546875" style="5" customWidth="1"/>
    <col min="28" max="28" width="3.5546875" style="5" customWidth="1"/>
    <col min="29" max="30" width="6.5546875" style="5" customWidth="1"/>
    <col min="31" max="31" width="3.5546875" style="5" customWidth="1"/>
    <col min="32" max="33" width="6.5546875" style="5" customWidth="1"/>
    <col min="34" max="16384" width="6.88671875" style="5"/>
  </cols>
  <sheetData>
    <row r="1" spans="1:20" ht="12.6" customHeight="1" thickBot="1" x14ac:dyDescent="0.3">
      <c r="A1" s="73" t="s">
        <v>35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5"/>
      <c r="Q1" s="5"/>
      <c r="R1" s="5"/>
      <c r="S1" s="5"/>
      <c r="T1" s="5"/>
    </row>
    <row r="2" spans="1:20" ht="12.6" thickBot="1" x14ac:dyDescent="0.3">
      <c r="A2" s="39" t="s">
        <v>31</v>
      </c>
      <c r="B2" s="37">
        <f>Results!$C$8</f>
        <v>0</v>
      </c>
      <c r="C2" s="37">
        <f>Results!$C$9</f>
        <v>-89340.800000000003</v>
      </c>
      <c r="D2" s="39" t="s">
        <v>30</v>
      </c>
      <c r="E2" s="37">
        <f>Results!$D$8</f>
        <v>0</v>
      </c>
      <c r="F2" s="37">
        <f>Results!$D$9</f>
        <v>-89340.800000000003</v>
      </c>
      <c r="G2" s="39" t="s">
        <v>32</v>
      </c>
      <c r="H2" s="37">
        <f>Results!$E$8</f>
        <v>0</v>
      </c>
      <c r="I2" s="37">
        <f>Results!$E$9</f>
        <v>-89340.800000000003</v>
      </c>
      <c r="J2" s="39" t="s">
        <v>33</v>
      </c>
      <c r="K2" s="37">
        <f>Results!$F$8</f>
        <v>0</v>
      </c>
      <c r="L2" s="38">
        <f>Results!$F$9</f>
        <v>-89340.800000000003</v>
      </c>
      <c r="M2" s="39" t="s">
        <v>38</v>
      </c>
      <c r="N2" s="37">
        <f>Results!$G$8</f>
        <v>0</v>
      </c>
      <c r="O2" s="38">
        <f>Results!$G$9</f>
        <v>-89340.800000000003</v>
      </c>
      <c r="P2" s="5"/>
      <c r="Q2" s="5"/>
      <c r="R2" s="5"/>
      <c r="S2" s="5"/>
      <c r="T2" s="5"/>
    </row>
    <row r="3" spans="1:20" x14ac:dyDescent="0.25">
      <c r="G3" s="36"/>
      <c r="L3" s="36"/>
    </row>
    <row r="4" spans="1:20" ht="13.5" customHeight="1" x14ac:dyDescent="0.25">
      <c r="A4" s="88" t="s">
        <v>46</v>
      </c>
      <c r="B4" s="90" t="s">
        <v>48</v>
      </c>
      <c r="C4" s="75" t="s">
        <v>50</v>
      </c>
      <c r="D4" s="70" t="s">
        <v>17</v>
      </c>
      <c r="E4" s="71"/>
      <c r="F4" s="71"/>
      <c r="G4" s="71"/>
      <c r="H4" s="71"/>
      <c r="I4" s="71" t="s">
        <v>42</v>
      </c>
      <c r="J4" s="71"/>
      <c r="K4" s="71"/>
      <c r="L4" s="71"/>
      <c r="M4" s="70" t="s">
        <v>43</v>
      </c>
      <c r="N4" s="71"/>
      <c r="O4" s="71"/>
      <c r="P4" s="72"/>
      <c r="Q4" s="5"/>
      <c r="R4" s="5"/>
      <c r="S4" s="5"/>
      <c r="T4" s="5"/>
    </row>
    <row r="5" spans="1:20" s="4" customFormat="1" ht="24" x14ac:dyDescent="0.25">
      <c r="A5" s="87"/>
      <c r="B5" s="89"/>
      <c r="C5" s="76"/>
      <c r="D5" s="61" t="s">
        <v>2</v>
      </c>
      <c r="E5" s="58" t="s">
        <v>18</v>
      </c>
      <c r="F5" s="58" t="s">
        <v>19</v>
      </c>
      <c r="G5" s="58" t="s">
        <v>37</v>
      </c>
      <c r="H5" s="60" t="s">
        <v>20</v>
      </c>
      <c r="I5" s="58" t="s">
        <v>2</v>
      </c>
      <c r="J5" s="58" t="s">
        <v>29</v>
      </c>
      <c r="K5" s="59" t="s">
        <v>47</v>
      </c>
      <c r="L5" s="59" t="s">
        <v>39</v>
      </c>
      <c r="M5" s="57" t="s">
        <v>2</v>
      </c>
      <c r="N5" s="59" t="s">
        <v>29</v>
      </c>
      <c r="O5" s="59" t="s">
        <v>47</v>
      </c>
      <c r="P5" s="62" t="s">
        <v>39</v>
      </c>
    </row>
    <row r="6" spans="1:20" x14ac:dyDescent="0.25">
      <c r="A6" s="51"/>
      <c r="B6" s="40">
        <v>1</v>
      </c>
      <c r="C6" s="54">
        <v>852</v>
      </c>
      <c r="D6" s="54">
        <v>458.726291</v>
      </c>
      <c r="E6" s="40">
        <v>125.47448900000001</v>
      </c>
      <c r="F6" s="40">
        <v>297.63491800000003</v>
      </c>
      <c r="G6" s="40">
        <v>4.0000099999999996</v>
      </c>
      <c r="H6" s="55">
        <v>9.8950010000000006</v>
      </c>
      <c r="I6" s="40">
        <v>383</v>
      </c>
      <c r="J6" s="40">
        <v>146</v>
      </c>
      <c r="K6" s="41">
        <v>0</v>
      </c>
      <c r="L6" s="52">
        <f>I6-J6-K6</f>
        <v>237</v>
      </c>
      <c r="M6" s="56">
        <v>308</v>
      </c>
      <c r="N6" s="41">
        <v>95</v>
      </c>
      <c r="O6" s="41">
        <v>0</v>
      </c>
      <c r="P6" s="52">
        <f>M6-N6-O6</f>
        <v>213</v>
      </c>
      <c r="Q6" s="5"/>
      <c r="R6" s="5"/>
      <c r="S6" s="5"/>
      <c r="T6" s="5"/>
    </row>
    <row r="7" spans="1:20" x14ac:dyDescent="0.25">
      <c r="A7" s="53"/>
      <c r="B7" s="40">
        <v>2</v>
      </c>
      <c r="C7" s="54">
        <v>0</v>
      </c>
      <c r="D7" s="54">
        <v>0</v>
      </c>
      <c r="E7" s="40">
        <v>0</v>
      </c>
      <c r="F7" s="40">
        <v>0</v>
      </c>
      <c r="G7" s="40">
        <v>0</v>
      </c>
      <c r="H7" s="55">
        <v>0</v>
      </c>
      <c r="I7" s="40">
        <v>0</v>
      </c>
      <c r="J7" s="40">
        <v>0</v>
      </c>
      <c r="K7" s="41">
        <v>0</v>
      </c>
      <c r="L7" s="52">
        <f t="shared" ref="L7:L70" si="0">I7-J7-K7</f>
        <v>0</v>
      </c>
      <c r="M7" s="56">
        <v>0</v>
      </c>
      <c r="N7" s="41">
        <v>0</v>
      </c>
      <c r="O7" s="41">
        <v>0</v>
      </c>
      <c r="P7" s="52">
        <f t="shared" ref="P7:P69" si="1">M7-N7-O7</f>
        <v>0</v>
      </c>
      <c r="Q7" s="5"/>
      <c r="R7" s="5"/>
      <c r="S7" s="5"/>
      <c r="T7" s="5"/>
    </row>
    <row r="8" spans="1:20" x14ac:dyDescent="0.25">
      <c r="A8" s="53"/>
      <c r="B8" s="40">
        <v>3</v>
      </c>
      <c r="C8" s="54">
        <v>923</v>
      </c>
      <c r="D8" s="54">
        <v>660.03732300000001</v>
      </c>
      <c r="E8" s="40">
        <v>136.699027</v>
      </c>
      <c r="F8" s="40">
        <v>506.08073200000001</v>
      </c>
      <c r="G8" s="40">
        <v>0</v>
      </c>
      <c r="H8" s="55">
        <v>6.5909089999999999</v>
      </c>
      <c r="I8" s="40">
        <v>729</v>
      </c>
      <c r="J8" s="40">
        <v>96</v>
      </c>
      <c r="K8" s="41">
        <v>20</v>
      </c>
      <c r="L8" s="52">
        <f t="shared" si="0"/>
        <v>613</v>
      </c>
      <c r="M8" s="56">
        <v>673</v>
      </c>
      <c r="N8" s="41">
        <v>89</v>
      </c>
      <c r="O8" s="41">
        <v>17</v>
      </c>
      <c r="P8" s="52">
        <f t="shared" si="1"/>
        <v>567</v>
      </c>
      <c r="Q8" s="5"/>
      <c r="R8" s="5"/>
      <c r="S8" s="5"/>
      <c r="T8" s="5"/>
    </row>
    <row r="9" spans="1:20" x14ac:dyDescent="0.25">
      <c r="A9" s="53"/>
      <c r="B9" s="40">
        <v>4</v>
      </c>
      <c r="C9" s="54">
        <v>303</v>
      </c>
      <c r="D9" s="54">
        <v>218.968425</v>
      </c>
      <c r="E9" s="40">
        <v>41.718426000000001</v>
      </c>
      <c r="F9" s="40">
        <v>156.25</v>
      </c>
      <c r="G9" s="40">
        <v>13.333334000000001</v>
      </c>
      <c r="H9" s="55">
        <v>6.6666670000000003</v>
      </c>
      <c r="I9" s="40">
        <v>225</v>
      </c>
      <c r="J9" s="40">
        <v>37</v>
      </c>
      <c r="K9" s="41">
        <v>6</v>
      </c>
      <c r="L9" s="52">
        <f t="shared" si="0"/>
        <v>182</v>
      </c>
      <c r="M9" s="56">
        <v>209</v>
      </c>
      <c r="N9" s="41">
        <v>30</v>
      </c>
      <c r="O9" s="41">
        <v>5</v>
      </c>
      <c r="P9" s="52">
        <f t="shared" si="1"/>
        <v>174</v>
      </c>
      <c r="Q9" s="5"/>
      <c r="R9" s="5"/>
      <c r="S9" s="5"/>
      <c r="T9" s="5"/>
    </row>
    <row r="10" spans="1:20" x14ac:dyDescent="0.25">
      <c r="A10" s="51"/>
      <c r="B10" s="40">
        <v>5</v>
      </c>
      <c r="C10" s="54">
        <v>2801</v>
      </c>
      <c r="D10" s="54">
        <v>1588.031479</v>
      </c>
      <c r="E10" s="40">
        <v>623.28148199999998</v>
      </c>
      <c r="F10" s="40">
        <v>868.74998600000004</v>
      </c>
      <c r="G10" s="40">
        <v>41.666668000000001</v>
      </c>
      <c r="H10" s="55">
        <v>41.333334000000001</v>
      </c>
      <c r="I10" s="40">
        <v>1386</v>
      </c>
      <c r="J10" s="40">
        <v>553</v>
      </c>
      <c r="K10" s="41">
        <v>24</v>
      </c>
      <c r="L10" s="52">
        <f t="shared" si="0"/>
        <v>809</v>
      </c>
      <c r="M10" s="56">
        <v>1212</v>
      </c>
      <c r="N10" s="41">
        <v>438</v>
      </c>
      <c r="O10" s="41">
        <v>22</v>
      </c>
      <c r="P10" s="52">
        <f t="shared" si="1"/>
        <v>752</v>
      </c>
      <c r="Q10" s="5"/>
      <c r="R10" s="5"/>
      <c r="S10" s="5"/>
      <c r="T10" s="5"/>
    </row>
    <row r="11" spans="1:20" x14ac:dyDescent="0.25">
      <c r="A11" s="53"/>
      <c r="B11" s="40">
        <v>6</v>
      </c>
      <c r="C11" s="54">
        <v>1806</v>
      </c>
      <c r="D11" s="54">
        <v>1515.000143</v>
      </c>
      <c r="E11" s="40">
        <v>200.00000600000001</v>
      </c>
      <c r="F11" s="40">
        <v>1140.000125</v>
      </c>
      <c r="G11" s="40">
        <v>0</v>
      </c>
      <c r="H11" s="55">
        <v>154.999999</v>
      </c>
      <c r="I11" s="40">
        <v>1365</v>
      </c>
      <c r="J11" s="40">
        <v>336</v>
      </c>
      <c r="K11" s="41">
        <v>52</v>
      </c>
      <c r="L11" s="52">
        <f t="shared" si="0"/>
        <v>977</v>
      </c>
      <c r="M11" s="56">
        <v>1234</v>
      </c>
      <c r="N11" s="41">
        <v>276</v>
      </c>
      <c r="O11" s="41">
        <v>50</v>
      </c>
      <c r="P11" s="52">
        <f t="shared" si="1"/>
        <v>908</v>
      </c>
      <c r="Q11" s="5"/>
      <c r="R11" s="5"/>
      <c r="S11" s="5"/>
      <c r="T11" s="5"/>
    </row>
    <row r="12" spans="1:20" x14ac:dyDescent="0.25">
      <c r="A12" s="53"/>
      <c r="B12" s="40">
        <v>7</v>
      </c>
      <c r="C12" s="54">
        <v>4876</v>
      </c>
      <c r="D12" s="54">
        <v>3271.1191140000001</v>
      </c>
      <c r="E12" s="40">
        <v>827.01501900000005</v>
      </c>
      <c r="F12" s="40">
        <v>2321.1041129999999</v>
      </c>
      <c r="G12" s="40">
        <v>0</v>
      </c>
      <c r="H12" s="55">
        <v>119</v>
      </c>
      <c r="I12" s="40">
        <v>2953</v>
      </c>
      <c r="J12" s="40">
        <v>964</v>
      </c>
      <c r="K12" s="41">
        <v>31</v>
      </c>
      <c r="L12" s="52">
        <f t="shared" si="0"/>
        <v>1958</v>
      </c>
      <c r="M12" s="56">
        <v>2596</v>
      </c>
      <c r="N12" s="41">
        <v>788</v>
      </c>
      <c r="O12" s="41">
        <v>27</v>
      </c>
      <c r="P12" s="52">
        <f t="shared" si="1"/>
        <v>1781</v>
      </c>
      <c r="Q12" s="5"/>
      <c r="R12" s="5"/>
      <c r="S12" s="5"/>
      <c r="T12" s="5"/>
    </row>
    <row r="13" spans="1:20" x14ac:dyDescent="0.25">
      <c r="A13" s="53"/>
      <c r="B13" s="40">
        <v>8</v>
      </c>
      <c r="C13" s="54">
        <v>4277</v>
      </c>
      <c r="D13" s="54">
        <v>2707.2145460000002</v>
      </c>
      <c r="E13" s="40">
        <v>1004.429183</v>
      </c>
      <c r="F13" s="40">
        <v>1600.9281639999999</v>
      </c>
      <c r="G13" s="40">
        <v>4</v>
      </c>
      <c r="H13" s="55">
        <v>62.857143000000001</v>
      </c>
      <c r="I13" s="40">
        <v>2634</v>
      </c>
      <c r="J13" s="40">
        <v>1051</v>
      </c>
      <c r="K13" s="41">
        <v>37</v>
      </c>
      <c r="L13" s="52">
        <f t="shared" si="0"/>
        <v>1546</v>
      </c>
      <c r="M13" s="56">
        <v>2331</v>
      </c>
      <c r="N13" s="41">
        <v>860</v>
      </c>
      <c r="O13" s="41">
        <v>34</v>
      </c>
      <c r="P13" s="52">
        <f t="shared" si="1"/>
        <v>1437</v>
      </c>
      <c r="Q13" s="5"/>
      <c r="R13" s="5"/>
      <c r="S13" s="5"/>
      <c r="T13" s="5"/>
    </row>
    <row r="14" spans="1:20" x14ac:dyDescent="0.25">
      <c r="A14" s="51"/>
      <c r="B14" s="40">
        <v>9</v>
      </c>
      <c r="C14" s="54">
        <v>776</v>
      </c>
      <c r="D14" s="54">
        <v>565.28738099999998</v>
      </c>
      <c r="E14" s="40">
        <v>71.745744000000002</v>
      </c>
      <c r="F14" s="40">
        <v>479.37063599999999</v>
      </c>
      <c r="G14" s="40">
        <v>0</v>
      </c>
      <c r="H14" s="55">
        <v>4.8376619999999999</v>
      </c>
      <c r="I14" s="40">
        <v>550</v>
      </c>
      <c r="J14" s="40">
        <v>56</v>
      </c>
      <c r="K14" s="41">
        <v>12</v>
      </c>
      <c r="L14" s="52">
        <f t="shared" si="0"/>
        <v>482</v>
      </c>
      <c r="M14" s="56">
        <v>508</v>
      </c>
      <c r="N14" s="41">
        <v>54</v>
      </c>
      <c r="O14" s="41">
        <v>12</v>
      </c>
      <c r="P14" s="52">
        <f t="shared" si="1"/>
        <v>442</v>
      </c>
      <c r="Q14" s="5"/>
      <c r="R14" s="5"/>
      <c r="S14" s="5"/>
      <c r="T14" s="5"/>
    </row>
    <row r="15" spans="1:20" x14ac:dyDescent="0.25">
      <c r="A15" s="53"/>
      <c r="B15" s="40">
        <v>10</v>
      </c>
      <c r="C15" s="54">
        <v>1060</v>
      </c>
      <c r="D15" s="54">
        <v>824.62936300000001</v>
      </c>
      <c r="E15" s="40">
        <v>126.17441700000001</v>
      </c>
      <c r="F15" s="40">
        <v>676.31209200000001</v>
      </c>
      <c r="G15" s="40">
        <v>0</v>
      </c>
      <c r="H15" s="55">
        <v>22.142858</v>
      </c>
      <c r="I15" s="40">
        <v>811</v>
      </c>
      <c r="J15" s="40">
        <v>115</v>
      </c>
      <c r="K15" s="41">
        <v>11</v>
      </c>
      <c r="L15" s="52">
        <f t="shared" si="0"/>
        <v>685</v>
      </c>
      <c r="M15" s="56">
        <v>728</v>
      </c>
      <c r="N15" s="41">
        <v>89</v>
      </c>
      <c r="O15" s="41">
        <v>9</v>
      </c>
      <c r="P15" s="52">
        <f t="shared" si="1"/>
        <v>630</v>
      </c>
      <c r="Q15" s="5"/>
      <c r="R15" s="5"/>
      <c r="S15" s="5"/>
      <c r="T15" s="5"/>
    </row>
    <row r="16" spans="1:20" x14ac:dyDescent="0.25">
      <c r="A16" s="53"/>
      <c r="B16" s="40">
        <v>11</v>
      </c>
      <c r="C16" s="54">
        <v>1224</v>
      </c>
      <c r="D16" s="54">
        <v>782.57225200000005</v>
      </c>
      <c r="E16" s="40">
        <v>48.167847000000002</v>
      </c>
      <c r="F16" s="40">
        <v>726.696639</v>
      </c>
      <c r="G16" s="40">
        <v>0</v>
      </c>
      <c r="H16" s="55">
        <v>7.7077600000000004</v>
      </c>
      <c r="I16" s="40">
        <v>927</v>
      </c>
      <c r="J16" s="40">
        <v>81</v>
      </c>
      <c r="K16" s="41">
        <v>19</v>
      </c>
      <c r="L16" s="52">
        <f t="shared" si="0"/>
        <v>827</v>
      </c>
      <c r="M16" s="56">
        <v>843</v>
      </c>
      <c r="N16" s="41">
        <v>69</v>
      </c>
      <c r="O16" s="41">
        <v>17</v>
      </c>
      <c r="P16" s="52">
        <f t="shared" si="1"/>
        <v>757</v>
      </c>
      <c r="Q16" s="5"/>
      <c r="R16" s="5"/>
      <c r="S16" s="5"/>
      <c r="T16" s="5"/>
    </row>
    <row r="17" spans="1:20" x14ac:dyDescent="0.25">
      <c r="A17" s="53"/>
      <c r="B17" s="40">
        <v>12</v>
      </c>
      <c r="C17" s="54">
        <v>2276</v>
      </c>
      <c r="D17" s="54">
        <v>1769.0566249999999</v>
      </c>
      <c r="E17" s="40">
        <v>97.664569999999998</v>
      </c>
      <c r="F17" s="40">
        <v>1565.1703010000001</v>
      </c>
      <c r="G17" s="40">
        <v>45</v>
      </c>
      <c r="H17" s="55">
        <v>57.292302999999997</v>
      </c>
      <c r="I17" s="40">
        <v>1750</v>
      </c>
      <c r="J17" s="40">
        <v>64</v>
      </c>
      <c r="K17" s="41">
        <v>34</v>
      </c>
      <c r="L17" s="52">
        <f t="shared" si="0"/>
        <v>1652</v>
      </c>
      <c r="M17" s="56">
        <v>1603</v>
      </c>
      <c r="N17" s="41">
        <v>53</v>
      </c>
      <c r="O17" s="41">
        <v>28</v>
      </c>
      <c r="P17" s="52">
        <f t="shared" si="1"/>
        <v>1522</v>
      </c>
      <c r="Q17" s="5"/>
      <c r="R17" s="5"/>
      <c r="S17" s="5"/>
      <c r="T17" s="5"/>
    </row>
    <row r="18" spans="1:20" x14ac:dyDescent="0.25">
      <c r="A18" s="51"/>
      <c r="B18" s="40">
        <v>13</v>
      </c>
      <c r="C18" s="54">
        <v>1930</v>
      </c>
      <c r="D18" s="54">
        <v>1151.9750959999999</v>
      </c>
      <c r="E18" s="40">
        <v>51.603774000000001</v>
      </c>
      <c r="F18" s="40">
        <v>1091.7999110000001</v>
      </c>
      <c r="G18" s="40">
        <v>0</v>
      </c>
      <c r="H18" s="55">
        <v>8.5714279999999992</v>
      </c>
      <c r="I18" s="40">
        <v>1546</v>
      </c>
      <c r="J18" s="40">
        <v>41</v>
      </c>
      <c r="K18" s="41">
        <v>30</v>
      </c>
      <c r="L18" s="52">
        <f t="shared" si="0"/>
        <v>1475</v>
      </c>
      <c r="M18" s="56">
        <v>1424</v>
      </c>
      <c r="N18" s="41">
        <v>36</v>
      </c>
      <c r="O18" s="41">
        <v>26</v>
      </c>
      <c r="P18" s="52">
        <f t="shared" si="1"/>
        <v>1362</v>
      </c>
      <c r="Q18" s="5"/>
      <c r="R18" s="5"/>
      <c r="S18" s="5"/>
      <c r="T18" s="5"/>
    </row>
    <row r="19" spans="1:20" x14ac:dyDescent="0.25">
      <c r="A19" s="53"/>
      <c r="B19" s="40">
        <v>14</v>
      </c>
      <c r="C19" s="54">
        <v>4586</v>
      </c>
      <c r="D19" s="54">
        <v>3689.7586700000002</v>
      </c>
      <c r="E19" s="40">
        <v>369.96552300000002</v>
      </c>
      <c r="F19" s="40">
        <v>2986.3110569999999</v>
      </c>
      <c r="G19" s="40">
        <v>60.763547000000003</v>
      </c>
      <c r="H19" s="55">
        <v>226.35433499999999</v>
      </c>
      <c r="I19" s="40">
        <v>2846</v>
      </c>
      <c r="J19" s="40">
        <v>114</v>
      </c>
      <c r="K19" s="41">
        <v>33</v>
      </c>
      <c r="L19" s="52">
        <f t="shared" si="0"/>
        <v>2699</v>
      </c>
      <c r="M19" s="56">
        <v>2604</v>
      </c>
      <c r="N19" s="41">
        <v>104</v>
      </c>
      <c r="O19" s="41">
        <v>29</v>
      </c>
      <c r="P19" s="52">
        <f t="shared" si="1"/>
        <v>2471</v>
      </c>
      <c r="Q19" s="5"/>
      <c r="R19" s="5"/>
      <c r="S19" s="5"/>
      <c r="T19" s="5"/>
    </row>
    <row r="20" spans="1:20" x14ac:dyDescent="0.25">
      <c r="A20" s="53"/>
      <c r="B20" s="40">
        <v>15</v>
      </c>
      <c r="C20" s="54">
        <v>56</v>
      </c>
      <c r="D20" s="54">
        <v>34.070585000000001</v>
      </c>
      <c r="E20" s="40">
        <v>6.5745120000000004</v>
      </c>
      <c r="F20" s="40">
        <v>16.295815999999999</v>
      </c>
      <c r="G20" s="40">
        <v>0.71428599999999998</v>
      </c>
      <c r="H20" s="55">
        <v>1.1442779999999999</v>
      </c>
      <c r="I20" s="40">
        <v>51</v>
      </c>
      <c r="J20" s="40">
        <v>2</v>
      </c>
      <c r="K20" s="41">
        <v>2</v>
      </c>
      <c r="L20" s="52">
        <f t="shared" si="0"/>
        <v>47</v>
      </c>
      <c r="M20" s="56">
        <v>40</v>
      </c>
      <c r="N20" s="41">
        <v>1</v>
      </c>
      <c r="O20" s="41">
        <v>2</v>
      </c>
      <c r="P20" s="52">
        <f t="shared" si="1"/>
        <v>37</v>
      </c>
      <c r="Q20" s="5"/>
      <c r="R20" s="5"/>
      <c r="S20" s="5"/>
      <c r="T20" s="5"/>
    </row>
    <row r="21" spans="1:20" x14ac:dyDescent="0.25">
      <c r="A21" s="53"/>
      <c r="B21" s="40">
        <v>16</v>
      </c>
      <c r="C21" s="54">
        <v>4483</v>
      </c>
      <c r="D21" s="54">
        <v>3404.5416329999998</v>
      </c>
      <c r="E21" s="40">
        <v>766.74822800000004</v>
      </c>
      <c r="F21" s="40">
        <v>2420.608639</v>
      </c>
      <c r="G21" s="40">
        <v>128.97842800000001</v>
      </c>
      <c r="H21" s="55">
        <v>67.309280999999999</v>
      </c>
      <c r="I21" s="40">
        <v>2790</v>
      </c>
      <c r="J21" s="40">
        <v>562</v>
      </c>
      <c r="K21" s="41">
        <v>62</v>
      </c>
      <c r="L21" s="52">
        <f t="shared" si="0"/>
        <v>2166</v>
      </c>
      <c r="M21" s="56">
        <v>2451</v>
      </c>
      <c r="N21" s="41">
        <v>451</v>
      </c>
      <c r="O21" s="41">
        <v>55</v>
      </c>
      <c r="P21" s="52">
        <f t="shared" si="1"/>
        <v>1945</v>
      </c>
      <c r="Q21" s="5"/>
      <c r="R21" s="5"/>
      <c r="S21" s="5"/>
      <c r="T21" s="5"/>
    </row>
    <row r="22" spans="1:20" x14ac:dyDescent="0.25">
      <c r="A22" s="51"/>
      <c r="B22" s="40">
        <v>17</v>
      </c>
      <c r="C22" s="54">
        <v>10417</v>
      </c>
      <c r="D22" s="54">
        <v>5344.5116840000001</v>
      </c>
      <c r="E22" s="40">
        <v>3001.6563230000002</v>
      </c>
      <c r="F22" s="40">
        <v>1799.855276</v>
      </c>
      <c r="G22" s="40">
        <v>344.00010200000003</v>
      </c>
      <c r="H22" s="55">
        <v>198.99999299999999</v>
      </c>
      <c r="I22" s="40">
        <v>4834</v>
      </c>
      <c r="J22" s="40">
        <v>2851</v>
      </c>
      <c r="K22" s="41">
        <v>73</v>
      </c>
      <c r="L22" s="52">
        <f t="shared" si="0"/>
        <v>1910</v>
      </c>
      <c r="M22" s="56">
        <v>3976</v>
      </c>
      <c r="N22" s="41">
        <v>2239</v>
      </c>
      <c r="O22" s="41">
        <v>67</v>
      </c>
      <c r="P22" s="52">
        <f t="shared" si="1"/>
        <v>1670</v>
      </c>
      <c r="Q22" s="5"/>
      <c r="R22" s="5"/>
      <c r="S22" s="5"/>
      <c r="T22" s="5"/>
    </row>
    <row r="23" spans="1:20" x14ac:dyDescent="0.25">
      <c r="A23" s="53"/>
      <c r="B23" s="40">
        <v>18</v>
      </c>
      <c r="C23" s="54">
        <v>5387</v>
      </c>
      <c r="D23" s="54">
        <v>5218.8286550000003</v>
      </c>
      <c r="E23" s="40">
        <v>465.64382999999998</v>
      </c>
      <c r="F23" s="40">
        <v>4330.996607</v>
      </c>
      <c r="G23" s="40">
        <v>13.392856999999999</v>
      </c>
      <c r="H23" s="55">
        <v>368.76399600000002</v>
      </c>
      <c r="I23" s="40">
        <v>4434</v>
      </c>
      <c r="J23" s="40">
        <v>415</v>
      </c>
      <c r="K23" s="41">
        <v>90</v>
      </c>
      <c r="L23" s="52">
        <f t="shared" si="0"/>
        <v>3929</v>
      </c>
      <c r="M23" s="56">
        <v>4058</v>
      </c>
      <c r="N23" s="41">
        <v>369</v>
      </c>
      <c r="O23" s="41">
        <v>77</v>
      </c>
      <c r="P23" s="52">
        <f t="shared" si="1"/>
        <v>3612</v>
      </c>
      <c r="Q23" s="5"/>
      <c r="R23" s="5"/>
      <c r="S23" s="5"/>
      <c r="T23" s="5"/>
    </row>
    <row r="24" spans="1:20" x14ac:dyDescent="0.25">
      <c r="A24" s="53"/>
      <c r="B24" s="40">
        <v>19</v>
      </c>
      <c r="C24" s="54">
        <v>5132</v>
      </c>
      <c r="D24" s="54">
        <v>4072.9562999999998</v>
      </c>
      <c r="E24" s="40">
        <v>1500.118516</v>
      </c>
      <c r="F24" s="40">
        <v>2266.2843969999999</v>
      </c>
      <c r="G24" s="40">
        <v>94.400881999999996</v>
      </c>
      <c r="H24" s="55">
        <v>168.716241</v>
      </c>
      <c r="I24" s="40">
        <v>3048</v>
      </c>
      <c r="J24" s="40">
        <v>951</v>
      </c>
      <c r="K24" s="41">
        <v>55</v>
      </c>
      <c r="L24" s="52">
        <f t="shared" si="0"/>
        <v>2042</v>
      </c>
      <c r="M24" s="56">
        <v>2507</v>
      </c>
      <c r="N24" s="41">
        <v>741</v>
      </c>
      <c r="O24" s="41">
        <v>48</v>
      </c>
      <c r="P24" s="52">
        <f t="shared" si="1"/>
        <v>1718</v>
      </c>
      <c r="Q24" s="5"/>
      <c r="R24" s="5"/>
      <c r="S24" s="5"/>
      <c r="T24" s="5"/>
    </row>
    <row r="25" spans="1:20" x14ac:dyDescent="0.25">
      <c r="A25" s="53"/>
      <c r="B25" s="40">
        <v>20</v>
      </c>
      <c r="C25" s="54">
        <v>11237</v>
      </c>
      <c r="D25" s="54">
        <v>8612.5361030000004</v>
      </c>
      <c r="E25" s="40">
        <v>1431.5074870000001</v>
      </c>
      <c r="F25" s="40">
        <v>6397.5599190000003</v>
      </c>
      <c r="G25" s="40">
        <v>210.00000900000001</v>
      </c>
      <c r="H25" s="55">
        <v>388.468569</v>
      </c>
      <c r="I25" s="40">
        <v>7239</v>
      </c>
      <c r="J25" s="40">
        <v>1423</v>
      </c>
      <c r="K25" s="41">
        <v>157</v>
      </c>
      <c r="L25" s="52">
        <f t="shared" si="0"/>
        <v>5659</v>
      </c>
      <c r="M25" s="56">
        <v>6409</v>
      </c>
      <c r="N25" s="41">
        <v>1184</v>
      </c>
      <c r="O25" s="41">
        <v>138</v>
      </c>
      <c r="P25" s="52">
        <f t="shared" si="1"/>
        <v>5087</v>
      </c>
      <c r="Q25" s="5"/>
      <c r="R25" s="5"/>
      <c r="S25" s="5"/>
      <c r="T25" s="5"/>
    </row>
    <row r="26" spans="1:20" x14ac:dyDescent="0.25">
      <c r="A26" s="51"/>
      <c r="B26" s="40">
        <v>21</v>
      </c>
      <c r="C26" s="54">
        <v>10282</v>
      </c>
      <c r="D26" s="54">
        <v>4624.2859660000004</v>
      </c>
      <c r="E26" s="40">
        <v>2233.382638</v>
      </c>
      <c r="F26" s="40">
        <v>2024.693741</v>
      </c>
      <c r="G26" s="40">
        <v>170.36219299999999</v>
      </c>
      <c r="H26" s="55">
        <v>144.84743700000001</v>
      </c>
      <c r="I26" s="40">
        <v>4269</v>
      </c>
      <c r="J26" s="40">
        <v>2116</v>
      </c>
      <c r="K26" s="41">
        <v>78</v>
      </c>
      <c r="L26" s="52">
        <f t="shared" si="0"/>
        <v>2075</v>
      </c>
      <c r="M26" s="56">
        <v>3429</v>
      </c>
      <c r="N26" s="41">
        <v>1611</v>
      </c>
      <c r="O26" s="41">
        <v>64</v>
      </c>
      <c r="P26" s="52">
        <f t="shared" si="1"/>
        <v>1754</v>
      </c>
      <c r="Q26" s="5"/>
      <c r="R26" s="5"/>
      <c r="S26" s="5"/>
      <c r="T26" s="5"/>
    </row>
    <row r="27" spans="1:20" x14ac:dyDescent="0.25">
      <c r="A27" s="53"/>
      <c r="B27" s="40">
        <v>22</v>
      </c>
      <c r="C27" s="54">
        <v>2544</v>
      </c>
      <c r="D27" s="54">
        <v>2098.5517279999999</v>
      </c>
      <c r="E27" s="40">
        <v>204.872287</v>
      </c>
      <c r="F27" s="40">
        <v>1846.7043739999999</v>
      </c>
      <c r="G27" s="40">
        <v>3.75</v>
      </c>
      <c r="H27" s="55">
        <v>43.225045000000001</v>
      </c>
      <c r="I27" s="40">
        <v>2077</v>
      </c>
      <c r="J27" s="40">
        <v>132</v>
      </c>
      <c r="K27" s="41">
        <v>25</v>
      </c>
      <c r="L27" s="52">
        <f t="shared" si="0"/>
        <v>1920</v>
      </c>
      <c r="M27" s="56">
        <v>1922</v>
      </c>
      <c r="N27" s="41">
        <v>113</v>
      </c>
      <c r="O27" s="41">
        <v>23</v>
      </c>
      <c r="P27" s="52">
        <f t="shared" si="1"/>
        <v>1786</v>
      </c>
      <c r="Q27" s="5"/>
      <c r="R27" s="5"/>
      <c r="S27" s="5"/>
      <c r="T27" s="5"/>
    </row>
    <row r="28" spans="1:20" x14ac:dyDescent="0.25">
      <c r="A28" s="53"/>
      <c r="B28" s="40">
        <v>23</v>
      </c>
      <c r="C28" s="54">
        <v>6501</v>
      </c>
      <c r="D28" s="54">
        <v>5421.9949649999999</v>
      </c>
      <c r="E28" s="40">
        <v>572.51776099999995</v>
      </c>
      <c r="F28" s="40">
        <v>4572.9481560000004</v>
      </c>
      <c r="G28" s="40">
        <v>94.999999000000003</v>
      </c>
      <c r="H28" s="55">
        <v>135.795726</v>
      </c>
      <c r="I28" s="40">
        <v>5119</v>
      </c>
      <c r="J28" s="40">
        <v>568</v>
      </c>
      <c r="K28" s="41">
        <v>92</v>
      </c>
      <c r="L28" s="52">
        <f t="shared" si="0"/>
        <v>4459</v>
      </c>
      <c r="M28" s="56">
        <v>4738</v>
      </c>
      <c r="N28" s="41">
        <v>496</v>
      </c>
      <c r="O28" s="41">
        <v>84</v>
      </c>
      <c r="P28" s="52">
        <f t="shared" si="1"/>
        <v>4158</v>
      </c>
      <c r="Q28" s="5"/>
      <c r="R28" s="5"/>
      <c r="S28" s="5"/>
      <c r="T28" s="5"/>
    </row>
    <row r="29" spans="1:20" x14ac:dyDescent="0.25">
      <c r="A29" s="53"/>
      <c r="B29" s="40">
        <v>24</v>
      </c>
      <c r="C29" s="54">
        <v>13</v>
      </c>
      <c r="D29" s="54">
        <v>12.013344999999999</v>
      </c>
      <c r="E29" s="40">
        <v>0</v>
      </c>
      <c r="F29" s="40">
        <v>12.013344999999999</v>
      </c>
      <c r="G29" s="40">
        <v>0</v>
      </c>
      <c r="H29" s="55">
        <v>0</v>
      </c>
      <c r="I29" s="40">
        <v>19</v>
      </c>
      <c r="J29" s="40">
        <v>0</v>
      </c>
      <c r="K29" s="41">
        <v>0</v>
      </c>
      <c r="L29" s="52">
        <f t="shared" si="0"/>
        <v>19</v>
      </c>
      <c r="M29" s="56">
        <v>18</v>
      </c>
      <c r="N29" s="41">
        <v>0</v>
      </c>
      <c r="O29" s="41">
        <v>0</v>
      </c>
      <c r="P29" s="52">
        <f t="shared" si="1"/>
        <v>18</v>
      </c>
      <c r="Q29" s="5"/>
      <c r="R29" s="5"/>
      <c r="S29" s="5"/>
      <c r="T29" s="5"/>
    </row>
    <row r="30" spans="1:20" x14ac:dyDescent="0.25">
      <c r="A30" s="51"/>
      <c r="B30" s="40">
        <v>25</v>
      </c>
      <c r="C30" s="54">
        <v>5047</v>
      </c>
      <c r="D30" s="54">
        <v>4036.4266480000001</v>
      </c>
      <c r="E30" s="40">
        <v>962.04290300000002</v>
      </c>
      <c r="F30" s="40">
        <v>2720.3067890000002</v>
      </c>
      <c r="G30" s="40">
        <v>59.000000999999997</v>
      </c>
      <c r="H30" s="55">
        <v>272.07693699999999</v>
      </c>
      <c r="I30" s="40">
        <v>3108</v>
      </c>
      <c r="J30" s="40">
        <v>604</v>
      </c>
      <c r="K30" s="41">
        <v>63</v>
      </c>
      <c r="L30" s="52">
        <f t="shared" si="0"/>
        <v>2441</v>
      </c>
      <c r="M30" s="56">
        <v>2800</v>
      </c>
      <c r="N30" s="41">
        <v>499</v>
      </c>
      <c r="O30" s="41">
        <v>57</v>
      </c>
      <c r="P30" s="52">
        <f t="shared" si="1"/>
        <v>2244</v>
      </c>
      <c r="Q30" s="5"/>
      <c r="R30" s="5"/>
      <c r="S30" s="5"/>
      <c r="T30" s="5"/>
    </row>
    <row r="31" spans="1:20" x14ac:dyDescent="0.25">
      <c r="A31" s="51"/>
      <c r="B31" s="40">
        <v>26</v>
      </c>
      <c r="C31" s="54">
        <v>5101</v>
      </c>
      <c r="D31" s="54">
        <v>3738.6765099999998</v>
      </c>
      <c r="E31" s="40">
        <v>833.89220599999999</v>
      </c>
      <c r="F31" s="40">
        <v>2684.999855</v>
      </c>
      <c r="G31" s="40">
        <v>55</v>
      </c>
      <c r="H31" s="55">
        <v>154.784414</v>
      </c>
      <c r="I31" s="40">
        <v>3283</v>
      </c>
      <c r="J31" s="40">
        <v>561</v>
      </c>
      <c r="K31" s="41">
        <v>48</v>
      </c>
      <c r="L31" s="52">
        <f t="shared" si="0"/>
        <v>2674</v>
      </c>
      <c r="M31" s="56">
        <v>2951</v>
      </c>
      <c r="N31" s="41">
        <v>466</v>
      </c>
      <c r="O31" s="41">
        <v>46</v>
      </c>
      <c r="P31" s="52">
        <f t="shared" si="1"/>
        <v>2439</v>
      </c>
      <c r="Q31" s="5"/>
      <c r="R31" s="5"/>
      <c r="S31" s="5"/>
      <c r="T31" s="5"/>
    </row>
    <row r="32" spans="1:20" x14ac:dyDescent="0.25">
      <c r="A32" s="51"/>
      <c r="B32" s="40">
        <v>27</v>
      </c>
      <c r="C32" s="54">
        <v>5135</v>
      </c>
      <c r="D32" s="54">
        <v>3505.4085730000002</v>
      </c>
      <c r="E32" s="40">
        <v>861.61764700000003</v>
      </c>
      <c r="F32" s="40">
        <v>2360.3755639999999</v>
      </c>
      <c r="G32" s="40">
        <v>44.589745000000001</v>
      </c>
      <c r="H32" s="55">
        <v>204.64998700000001</v>
      </c>
      <c r="I32" s="40">
        <v>3199</v>
      </c>
      <c r="J32" s="40">
        <v>845</v>
      </c>
      <c r="K32" s="41">
        <v>95</v>
      </c>
      <c r="L32" s="52">
        <f t="shared" si="0"/>
        <v>2259</v>
      </c>
      <c r="M32" s="56">
        <v>2825</v>
      </c>
      <c r="N32" s="41">
        <v>689</v>
      </c>
      <c r="O32" s="41">
        <v>79</v>
      </c>
      <c r="P32" s="52">
        <f t="shared" si="1"/>
        <v>2057</v>
      </c>
      <c r="Q32" s="5"/>
      <c r="R32" s="5"/>
      <c r="S32" s="5"/>
      <c r="T32" s="5"/>
    </row>
    <row r="33" spans="1:20" x14ac:dyDescent="0.25">
      <c r="A33" s="51"/>
      <c r="B33" s="40">
        <v>28</v>
      </c>
      <c r="C33" s="54">
        <v>8136</v>
      </c>
      <c r="D33" s="54">
        <v>6539.3668340000004</v>
      </c>
      <c r="E33" s="40">
        <v>1244.9998880000001</v>
      </c>
      <c r="F33" s="40">
        <v>4771.2001680000003</v>
      </c>
      <c r="G33" s="40">
        <v>205</v>
      </c>
      <c r="H33" s="55">
        <v>204.16666499999999</v>
      </c>
      <c r="I33" s="40">
        <v>5638</v>
      </c>
      <c r="J33" s="40">
        <v>715</v>
      </c>
      <c r="K33" s="41">
        <v>116</v>
      </c>
      <c r="L33" s="52">
        <f t="shared" si="0"/>
        <v>4807</v>
      </c>
      <c r="M33" s="56">
        <v>5009</v>
      </c>
      <c r="N33" s="41">
        <v>605</v>
      </c>
      <c r="O33" s="41">
        <v>102</v>
      </c>
      <c r="P33" s="52">
        <f t="shared" si="1"/>
        <v>4302</v>
      </c>
      <c r="Q33" s="5"/>
      <c r="R33" s="5"/>
      <c r="S33" s="5"/>
      <c r="T33" s="5"/>
    </row>
    <row r="34" spans="1:20" x14ac:dyDescent="0.25">
      <c r="A34" s="51"/>
      <c r="B34" s="40">
        <v>29</v>
      </c>
      <c r="C34" s="54">
        <v>13021</v>
      </c>
      <c r="D34" s="54">
        <v>9750.5133019999994</v>
      </c>
      <c r="E34" s="40">
        <v>1691.617356</v>
      </c>
      <c r="F34" s="40">
        <v>7599.5052660000001</v>
      </c>
      <c r="G34" s="40">
        <v>14.638009</v>
      </c>
      <c r="H34" s="55">
        <v>350.75266599999998</v>
      </c>
      <c r="I34" s="40">
        <v>9402</v>
      </c>
      <c r="J34" s="40">
        <v>1512</v>
      </c>
      <c r="K34" s="41">
        <v>221</v>
      </c>
      <c r="L34" s="52">
        <f t="shared" si="0"/>
        <v>7669</v>
      </c>
      <c r="M34" s="56">
        <v>8522</v>
      </c>
      <c r="N34" s="41">
        <v>1258</v>
      </c>
      <c r="O34" s="41">
        <v>193</v>
      </c>
      <c r="P34" s="52">
        <f t="shared" si="1"/>
        <v>7071</v>
      </c>
      <c r="Q34" s="5"/>
      <c r="R34" s="5"/>
      <c r="S34" s="5"/>
      <c r="T34" s="5"/>
    </row>
    <row r="35" spans="1:20" x14ac:dyDescent="0.25">
      <c r="A35" s="51"/>
      <c r="B35" s="40">
        <v>30</v>
      </c>
      <c r="C35" s="54">
        <v>13140</v>
      </c>
      <c r="D35" s="54">
        <v>9414.9168580000005</v>
      </c>
      <c r="E35" s="40">
        <v>2261.0616650000002</v>
      </c>
      <c r="F35" s="40">
        <v>6482.2236759999996</v>
      </c>
      <c r="G35" s="40">
        <v>70.486485000000002</v>
      </c>
      <c r="H35" s="55">
        <v>422.14499999999998</v>
      </c>
      <c r="I35" s="40">
        <v>9374</v>
      </c>
      <c r="J35" s="40">
        <v>2244</v>
      </c>
      <c r="K35" s="41">
        <v>321</v>
      </c>
      <c r="L35" s="52">
        <f t="shared" si="0"/>
        <v>6809</v>
      </c>
      <c r="M35" s="56">
        <v>8359</v>
      </c>
      <c r="N35" s="41">
        <v>1873</v>
      </c>
      <c r="O35" s="41">
        <v>266</v>
      </c>
      <c r="P35" s="52">
        <f t="shared" si="1"/>
        <v>6220</v>
      </c>
      <c r="Q35" s="5"/>
      <c r="R35" s="5"/>
      <c r="S35" s="5"/>
      <c r="T35" s="5"/>
    </row>
    <row r="36" spans="1:20" x14ac:dyDescent="0.25">
      <c r="A36" s="51"/>
      <c r="B36" s="40">
        <v>31</v>
      </c>
      <c r="C36" s="54">
        <v>8633</v>
      </c>
      <c r="D36" s="54">
        <v>7417.1231360000002</v>
      </c>
      <c r="E36" s="40">
        <v>1311.8320880000001</v>
      </c>
      <c r="F36" s="40">
        <v>5386.2457119999999</v>
      </c>
      <c r="G36" s="40">
        <v>309.41026199999999</v>
      </c>
      <c r="H36" s="55">
        <v>331.898572</v>
      </c>
      <c r="I36" s="40">
        <v>6128</v>
      </c>
      <c r="J36" s="40">
        <v>928</v>
      </c>
      <c r="K36" s="41">
        <v>227</v>
      </c>
      <c r="L36" s="52">
        <f t="shared" si="0"/>
        <v>4973</v>
      </c>
      <c r="M36" s="56">
        <v>5563</v>
      </c>
      <c r="N36" s="41">
        <v>794</v>
      </c>
      <c r="O36" s="41">
        <v>202</v>
      </c>
      <c r="P36" s="52">
        <f t="shared" si="1"/>
        <v>4567</v>
      </c>
      <c r="Q36" s="5"/>
      <c r="R36" s="5"/>
      <c r="S36" s="5"/>
      <c r="T36" s="5"/>
    </row>
    <row r="37" spans="1:20" x14ac:dyDescent="0.25">
      <c r="A37" s="51"/>
      <c r="B37" s="40">
        <v>32</v>
      </c>
      <c r="C37" s="54">
        <v>6810</v>
      </c>
      <c r="D37" s="54">
        <v>4697.5043649999998</v>
      </c>
      <c r="E37" s="40">
        <v>452.63036499999998</v>
      </c>
      <c r="F37" s="40">
        <v>3981.9991150000001</v>
      </c>
      <c r="G37" s="40">
        <v>13.301586</v>
      </c>
      <c r="H37" s="55">
        <v>220.54947799999999</v>
      </c>
      <c r="I37" s="40">
        <v>4907</v>
      </c>
      <c r="J37" s="40">
        <v>556</v>
      </c>
      <c r="K37" s="41">
        <v>243</v>
      </c>
      <c r="L37" s="52">
        <f t="shared" si="0"/>
        <v>4108</v>
      </c>
      <c r="M37" s="56">
        <v>4515</v>
      </c>
      <c r="N37" s="41">
        <v>485</v>
      </c>
      <c r="O37" s="41">
        <v>218</v>
      </c>
      <c r="P37" s="52">
        <f t="shared" si="1"/>
        <v>3812</v>
      </c>
      <c r="Q37" s="5"/>
      <c r="R37" s="5"/>
      <c r="S37" s="5"/>
      <c r="T37" s="5"/>
    </row>
    <row r="38" spans="1:20" x14ac:dyDescent="0.25">
      <c r="A38" s="51"/>
      <c r="B38" s="40">
        <v>33</v>
      </c>
      <c r="C38" s="54">
        <v>594</v>
      </c>
      <c r="D38" s="54">
        <v>554.90631199999996</v>
      </c>
      <c r="E38" s="40">
        <v>18.559215999999999</v>
      </c>
      <c r="F38" s="40">
        <v>511.43069400000002</v>
      </c>
      <c r="G38" s="40">
        <v>0</v>
      </c>
      <c r="H38" s="55">
        <v>2.7619050000000001</v>
      </c>
      <c r="I38" s="40">
        <v>523</v>
      </c>
      <c r="J38" s="40">
        <v>46</v>
      </c>
      <c r="K38" s="41">
        <v>5</v>
      </c>
      <c r="L38" s="52">
        <f t="shared" si="0"/>
        <v>472</v>
      </c>
      <c r="M38" s="56">
        <v>454</v>
      </c>
      <c r="N38" s="41">
        <v>39</v>
      </c>
      <c r="O38" s="41">
        <v>3</v>
      </c>
      <c r="P38" s="52">
        <f t="shared" si="1"/>
        <v>412</v>
      </c>
      <c r="Q38" s="5"/>
      <c r="R38" s="5"/>
      <c r="S38" s="5"/>
      <c r="T38" s="5"/>
    </row>
    <row r="39" spans="1:20" x14ac:dyDescent="0.25">
      <c r="A39" s="51"/>
      <c r="B39" s="40">
        <v>34</v>
      </c>
      <c r="C39" s="54">
        <v>674</v>
      </c>
      <c r="D39" s="54">
        <v>544.03560300000004</v>
      </c>
      <c r="E39" s="40">
        <v>48.604664999999997</v>
      </c>
      <c r="F39" s="40">
        <v>473.57855799999999</v>
      </c>
      <c r="G39" s="40">
        <v>0</v>
      </c>
      <c r="H39" s="55">
        <v>19.099032999999999</v>
      </c>
      <c r="I39" s="40">
        <v>505</v>
      </c>
      <c r="J39" s="40">
        <v>52</v>
      </c>
      <c r="K39" s="41">
        <v>6</v>
      </c>
      <c r="L39" s="52">
        <f t="shared" si="0"/>
        <v>447</v>
      </c>
      <c r="M39" s="56">
        <v>452</v>
      </c>
      <c r="N39" s="41">
        <v>44</v>
      </c>
      <c r="O39" s="41">
        <v>6</v>
      </c>
      <c r="P39" s="52">
        <f t="shared" si="1"/>
        <v>402</v>
      </c>
      <c r="Q39" s="5"/>
      <c r="R39" s="5"/>
      <c r="S39" s="5"/>
      <c r="T39" s="5"/>
    </row>
    <row r="40" spans="1:20" x14ac:dyDescent="0.25">
      <c r="A40" s="51"/>
      <c r="B40" s="40">
        <v>35</v>
      </c>
      <c r="C40" s="54">
        <v>6203</v>
      </c>
      <c r="D40" s="54">
        <v>3542.581083</v>
      </c>
      <c r="E40" s="40">
        <v>1202.1313520000001</v>
      </c>
      <c r="F40" s="40">
        <v>1582.6815790000001</v>
      </c>
      <c r="G40" s="40">
        <v>263.51341600000001</v>
      </c>
      <c r="H40" s="55">
        <v>464.254706</v>
      </c>
      <c r="I40" s="40">
        <v>2745</v>
      </c>
      <c r="J40" s="40">
        <v>1209</v>
      </c>
      <c r="K40" s="41">
        <v>134</v>
      </c>
      <c r="L40" s="52">
        <f t="shared" si="0"/>
        <v>1402</v>
      </c>
      <c r="M40" s="56">
        <v>2353</v>
      </c>
      <c r="N40" s="41">
        <v>990</v>
      </c>
      <c r="O40" s="41">
        <v>115</v>
      </c>
      <c r="P40" s="52">
        <f t="shared" si="1"/>
        <v>1248</v>
      </c>
      <c r="Q40" s="5"/>
      <c r="R40" s="5"/>
      <c r="S40" s="5"/>
      <c r="T40" s="5"/>
    </row>
    <row r="41" spans="1:20" x14ac:dyDescent="0.25">
      <c r="A41" s="51"/>
      <c r="B41" s="40">
        <v>36</v>
      </c>
      <c r="C41" s="54">
        <v>3551</v>
      </c>
      <c r="D41" s="54">
        <v>2580.9412600000001</v>
      </c>
      <c r="E41" s="40">
        <v>351.31317100000001</v>
      </c>
      <c r="F41" s="40">
        <v>1984.598493</v>
      </c>
      <c r="G41" s="40">
        <v>19.698404</v>
      </c>
      <c r="H41" s="55">
        <v>212.188298</v>
      </c>
      <c r="I41" s="40">
        <v>2849</v>
      </c>
      <c r="J41" s="40">
        <v>302</v>
      </c>
      <c r="K41" s="41">
        <v>136</v>
      </c>
      <c r="L41" s="52">
        <f t="shared" si="0"/>
        <v>2411</v>
      </c>
      <c r="M41" s="56">
        <v>2610</v>
      </c>
      <c r="N41" s="41">
        <v>257</v>
      </c>
      <c r="O41" s="41">
        <v>119</v>
      </c>
      <c r="P41" s="52">
        <f t="shared" si="1"/>
        <v>2234</v>
      </c>
      <c r="Q41" s="5"/>
      <c r="R41" s="5"/>
      <c r="S41" s="5"/>
      <c r="T41" s="5"/>
    </row>
    <row r="42" spans="1:20" x14ac:dyDescent="0.25">
      <c r="A42" s="51"/>
      <c r="B42" s="40">
        <v>37</v>
      </c>
      <c r="C42" s="54">
        <v>4429</v>
      </c>
      <c r="D42" s="54">
        <v>3167.932785</v>
      </c>
      <c r="E42" s="40">
        <v>536.34336299999995</v>
      </c>
      <c r="F42" s="40">
        <v>2236.0893839999999</v>
      </c>
      <c r="G42" s="40">
        <v>93.166584999999998</v>
      </c>
      <c r="H42" s="55">
        <v>278.333438</v>
      </c>
      <c r="I42" s="40">
        <v>3396</v>
      </c>
      <c r="J42" s="40">
        <v>574</v>
      </c>
      <c r="K42" s="41">
        <v>149</v>
      </c>
      <c r="L42" s="52">
        <f t="shared" si="0"/>
        <v>2673</v>
      </c>
      <c r="M42" s="56">
        <v>3091</v>
      </c>
      <c r="N42" s="41">
        <v>491</v>
      </c>
      <c r="O42" s="41">
        <v>131</v>
      </c>
      <c r="P42" s="52">
        <f t="shared" si="1"/>
        <v>2469</v>
      </c>
      <c r="Q42" s="5"/>
      <c r="R42" s="5"/>
      <c r="S42" s="5"/>
      <c r="T42" s="5"/>
    </row>
    <row r="43" spans="1:20" x14ac:dyDescent="0.25">
      <c r="A43" s="51"/>
      <c r="B43" s="40">
        <v>38</v>
      </c>
      <c r="C43" s="54">
        <v>1790</v>
      </c>
      <c r="D43" s="54">
        <v>408.54535099999998</v>
      </c>
      <c r="E43" s="40">
        <v>95.859320999999994</v>
      </c>
      <c r="F43" s="40">
        <v>235.06622999999999</v>
      </c>
      <c r="G43" s="40">
        <v>33.599997999999999</v>
      </c>
      <c r="H43" s="55">
        <v>37.769798999999999</v>
      </c>
      <c r="I43" s="40">
        <v>731</v>
      </c>
      <c r="J43" s="40">
        <v>154</v>
      </c>
      <c r="K43" s="41">
        <v>68</v>
      </c>
      <c r="L43" s="52">
        <f t="shared" si="0"/>
        <v>509</v>
      </c>
      <c r="M43" s="56">
        <v>644</v>
      </c>
      <c r="N43" s="41">
        <v>123</v>
      </c>
      <c r="O43" s="41">
        <v>55</v>
      </c>
      <c r="P43" s="52">
        <f t="shared" si="1"/>
        <v>466</v>
      </c>
      <c r="Q43" s="5"/>
      <c r="R43" s="5"/>
      <c r="S43" s="5"/>
      <c r="T43" s="5"/>
    </row>
    <row r="44" spans="1:20" x14ac:dyDescent="0.25">
      <c r="A44" s="51"/>
      <c r="B44" s="40">
        <v>39</v>
      </c>
      <c r="C44" s="54">
        <v>5088</v>
      </c>
      <c r="D44" s="54">
        <v>3889.1036829999998</v>
      </c>
      <c r="E44" s="40">
        <v>1161.4214890000001</v>
      </c>
      <c r="F44" s="40">
        <v>2284.6857169999998</v>
      </c>
      <c r="G44" s="40">
        <v>106.015135</v>
      </c>
      <c r="H44" s="55">
        <v>325.181352</v>
      </c>
      <c r="I44" s="40">
        <v>3301</v>
      </c>
      <c r="J44" s="40">
        <v>957</v>
      </c>
      <c r="K44" s="41">
        <v>202</v>
      </c>
      <c r="L44" s="52">
        <f t="shared" si="0"/>
        <v>2142</v>
      </c>
      <c r="M44" s="56">
        <v>2931</v>
      </c>
      <c r="N44" s="41">
        <v>792</v>
      </c>
      <c r="O44" s="41">
        <v>174</v>
      </c>
      <c r="P44" s="52">
        <f t="shared" si="1"/>
        <v>1965</v>
      </c>
      <c r="Q44" s="5"/>
      <c r="R44" s="5"/>
      <c r="S44" s="5"/>
      <c r="T44" s="5"/>
    </row>
    <row r="45" spans="1:20" x14ac:dyDescent="0.25">
      <c r="A45" s="51"/>
      <c r="B45" s="40">
        <v>40</v>
      </c>
      <c r="C45" s="54">
        <v>26118</v>
      </c>
      <c r="D45" s="54">
        <v>23132.570015000001</v>
      </c>
      <c r="E45" s="40">
        <v>5293.6472000000003</v>
      </c>
      <c r="F45" s="40">
        <v>12426.474432999999</v>
      </c>
      <c r="G45" s="40">
        <v>927.70756200000005</v>
      </c>
      <c r="H45" s="55">
        <v>4094.367941</v>
      </c>
      <c r="I45" s="40">
        <v>9279</v>
      </c>
      <c r="J45" s="40">
        <v>1989</v>
      </c>
      <c r="K45" s="41">
        <v>921</v>
      </c>
      <c r="L45" s="52">
        <f t="shared" si="0"/>
        <v>6369</v>
      </c>
      <c r="M45" s="56">
        <v>6837</v>
      </c>
      <c r="N45" s="41">
        <v>1485</v>
      </c>
      <c r="O45" s="41">
        <v>639</v>
      </c>
      <c r="P45" s="52">
        <f t="shared" si="1"/>
        <v>4713</v>
      </c>
      <c r="Q45" s="5"/>
      <c r="R45" s="5"/>
      <c r="S45" s="5"/>
      <c r="T45" s="5"/>
    </row>
    <row r="46" spans="1:20" x14ac:dyDescent="0.25">
      <c r="A46" s="51"/>
      <c r="B46" s="40">
        <v>41</v>
      </c>
      <c r="C46" s="54">
        <v>11736</v>
      </c>
      <c r="D46" s="54">
        <v>7070.0470990000003</v>
      </c>
      <c r="E46" s="40">
        <v>1782.113384</v>
      </c>
      <c r="F46" s="40">
        <v>4504.8143620000001</v>
      </c>
      <c r="G46" s="40">
        <v>271.843996</v>
      </c>
      <c r="H46" s="55">
        <v>478.697968</v>
      </c>
      <c r="I46" s="40">
        <v>7025</v>
      </c>
      <c r="J46" s="40">
        <v>1864</v>
      </c>
      <c r="K46" s="41">
        <v>367</v>
      </c>
      <c r="L46" s="52">
        <f t="shared" si="0"/>
        <v>4794</v>
      </c>
      <c r="M46" s="56">
        <v>6161</v>
      </c>
      <c r="N46" s="41">
        <v>1505</v>
      </c>
      <c r="O46" s="41">
        <v>309</v>
      </c>
      <c r="P46" s="52">
        <f t="shared" si="1"/>
        <v>4347</v>
      </c>
      <c r="Q46" s="5"/>
      <c r="R46" s="5"/>
      <c r="S46" s="5"/>
      <c r="T46" s="5"/>
    </row>
    <row r="47" spans="1:20" x14ac:dyDescent="0.25">
      <c r="A47" s="51"/>
      <c r="B47" s="40">
        <v>42</v>
      </c>
      <c r="C47" s="54">
        <v>1834</v>
      </c>
      <c r="D47" s="54">
        <v>1091.8803800000001</v>
      </c>
      <c r="E47" s="40">
        <v>199.61514700000001</v>
      </c>
      <c r="F47" s="40">
        <v>710.52291600000001</v>
      </c>
      <c r="G47" s="40">
        <v>1.719298</v>
      </c>
      <c r="H47" s="55">
        <v>53.554630000000003</v>
      </c>
      <c r="I47" s="40">
        <v>1272</v>
      </c>
      <c r="J47" s="40">
        <v>321</v>
      </c>
      <c r="K47" s="41">
        <v>9</v>
      </c>
      <c r="L47" s="52">
        <f t="shared" si="0"/>
        <v>942</v>
      </c>
      <c r="M47" s="56">
        <v>1103</v>
      </c>
      <c r="N47" s="41">
        <v>259</v>
      </c>
      <c r="O47" s="41">
        <v>9</v>
      </c>
      <c r="P47" s="52">
        <f t="shared" si="1"/>
        <v>835</v>
      </c>
      <c r="Q47" s="5"/>
      <c r="R47" s="5"/>
      <c r="S47" s="5"/>
      <c r="T47" s="5"/>
    </row>
    <row r="48" spans="1:20" x14ac:dyDescent="0.25">
      <c r="A48" s="51"/>
      <c r="B48" s="40">
        <v>43</v>
      </c>
      <c r="C48" s="54">
        <v>1764</v>
      </c>
      <c r="D48" s="54">
        <v>1180.568591</v>
      </c>
      <c r="E48" s="40">
        <v>228.99175099999999</v>
      </c>
      <c r="F48" s="40">
        <v>872.25302299999998</v>
      </c>
      <c r="G48" s="40">
        <v>16.923076999999999</v>
      </c>
      <c r="H48" s="55">
        <v>48.345343</v>
      </c>
      <c r="I48" s="40">
        <v>1108</v>
      </c>
      <c r="J48" s="40">
        <v>141</v>
      </c>
      <c r="K48" s="41">
        <v>5</v>
      </c>
      <c r="L48" s="52">
        <f t="shared" si="0"/>
        <v>962</v>
      </c>
      <c r="M48" s="56">
        <v>977</v>
      </c>
      <c r="N48" s="41">
        <v>101</v>
      </c>
      <c r="O48" s="41">
        <v>5</v>
      </c>
      <c r="P48" s="52">
        <f t="shared" si="1"/>
        <v>871</v>
      </c>
      <c r="Q48" s="5"/>
      <c r="R48" s="5"/>
      <c r="S48" s="5"/>
      <c r="T48" s="5"/>
    </row>
    <row r="49" spans="1:20" x14ac:dyDescent="0.25">
      <c r="A49" s="51"/>
      <c r="B49" s="40">
        <v>44</v>
      </c>
      <c r="C49" s="54">
        <v>13291</v>
      </c>
      <c r="D49" s="54">
        <v>9326.6503109999994</v>
      </c>
      <c r="E49" s="40">
        <v>1624.198222</v>
      </c>
      <c r="F49" s="40">
        <v>7224.0980559999998</v>
      </c>
      <c r="G49" s="40">
        <v>30.024291999999999</v>
      </c>
      <c r="H49" s="55">
        <v>181.161126</v>
      </c>
      <c r="I49" s="40">
        <v>9109</v>
      </c>
      <c r="J49" s="40">
        <v>1185</v>
      </c>
      <c r="K49" s="41">
        <v>92</v>
      </c>
      <c r="L49" s="52">
        <f t="shared" si="0"/>
        <v>7832</v>
      </c>
      <c r="M49" s="56">
        <v>8265</v>
      </c>
      <c r="N49" s="41">
        <v>961</v>
      </c>
      <c r="O49" s="41">
        <v>87</v>
      </c>
      <c r="P49" s="52">
        <f t="shared" si="1"/>
        <v>7217</v>
      </c>
      <c r="Q49" s="5"/>
      <c r="R49" s="5"/>
      <c r="S49" s="5"/>
      <c r="T49" s="5"/>
    </row>
    <row r="50" spans="1:20" x14ac:dyDescent="0.25">
      <c r="A50" s="51"/>
      <c r="B50" s="40">
        <v>45</v>
      </c>
      <c r="C50" s="54">
        <v>7871</v>
      </c>
      <c r="D50" s="54">
        <v>4673.765598</v>
      </c>
      <c r="E50" s="40">
        <v>872.97713599999997</v>
      </c>
      <c r="F50" s="40">
        <v>3485.6948659999998</v>
      </c>
      <c r="G50" s="40">
        <v>74.999966000000001</v>
      </c>
      <c r="H50" s="55">
        <v>143.99999600000001</v>
      </c>
      <c r="I50" s="40">
        <v>4939</v>
      </c>
      <c r="J50" s="40">
        <v>1182</v>
      </c>
      <c r="K50" s="41">
        <v>82</v>
      </c>
      <c r="L50" s="52">
        <f t="shared" si="0"/>
        <v>3675</v>
      </c>
      <c r="M50" s="56">
        <v>4385</v>
      </c>
      <c r="N50" s="41">
        <v>972</v>
      </c>
      <c r="O50" s="41">
        <v>67</v>
      </c>
      <c r="P50" s="52">
        <f t="shared" si="1"/>
        <v>3346</v>
      </c>
      <c r="Q50" s="5"/>
      <c r="R50" s="5"/>
      <c r="S50" s="5"/>
      <c r="T50" s="5"/>
    </row>
    <row r="51" spans="1:20" x14ac:dyDescent="0.25">
      <c r="A51" s="51"/>
      <c r="B51" s="40">
        <v>46</v>
      </c>
      <c r="C51" s="54">
        <v>413</v>
      </c>
      <c r="D51" s="54">
        <v>321.51577600000002</v>
      </c>
      <c r="E51" s="40">
        <v>30.943555</v>
      </c>
      <c r="F51" s="40">
        <v>288.28245099999998</v>
      </c>
      <c r="G51" s="40">
        <v>0</v>
      </c>
      <c r="H51" s="55">
        <v>0.72727299999999995</v>
      </c>
      <c r="I51" s="40">
        <v>240</v>
      </c>
      <c r="J51" s="40">
        <v>34</v>
      </c>
      <c r="K51" s="41">
        <v>0</v>
      </c>
      <c r="L51" s="52">
        <f t="shared" si="0"/>
        <v>206</v>
      </c>
      <c r="M51" s="56">
        <v>214</v>
      </c>
      <c r="N51" s="41">
        <v>28</v>
      </c>
      <c r="O51" s="41">
        <v>0</v>
      </c>
      <c r="P51" s="52">
        <f t="shared" si="1"/>
        <v>186</v>
      </c>
      <c r="Q51" s="5"/>
      <c r="R51" s="5"/>
      <c r="S51" s="5"/>
      <c r="T51" s="5"/>
    </row>
    <row r="52" spans="1:20" x14ac:dyDescent="0.25">
      <c r="A52" s="51"/>
      <c r="B52" s="40">
        <v>47</v>
      </c>
      <c r="C52" s="54">
        <v>435</v>
      </c>
      <c r="D52" s="54">
        <v>258.51289300000002</v>
      </c>
      <c r="E52" s="40">
        <v>37.424542000000002</v>
      </c>
      <c r="F52" s="40">
        <v>221.08835300000001</v>
      </c>
      <c r="G52" s="40">
        <v>0</v>
      </c>
      <c r="H52" s="55">
        <v>0</v>
      </c>
      <c r="I52" s="40">
        <v>359</v>
      </c>
      <c r="J52" s="40">
        <v>36</v>
      </c>
      <c r="K52" s="41">
        <v>2</v>
      </c>
      <c r="L52" s="52">
        <f t="shared" si="0"/>
        <v>321</v>
      </c>
      <c r="M52" s="56">
        <v>320</v>
      </c>
      <c r="N52" s="41">
        <v>26</v>
      </c>
      <c r="O52" s="41">
        <v>2</v>
      </c>
      <c r="P52" s="52">
        <f t="shared" si="1"/>
        <v>292</v>
      </c>
      <c r="Q52" s="5"/>
      <c r="R52" s="5"/>
      <c r="S52" s="5"/>
      <c r="T52" s="5"/>
    </row>
    <row r="53" spans="1:20" x14ac:dyDescent="0.25">
      <c r="A53" s="51"/>
      <c r="B53" s="40">
        <v>48</v>
      </c>
      <c r="C53" s="54">
        <v>84</v>
      </c>
      <c r="D53" s="54">
        <v>57.314799000000001</v>
      </c>
      <c r="E53" s="40">
        <v>19.318183000000001</v>
      </c>
      <c r="F53" s="40">
        <v>31.909659999999999</v>
      </c>
      <c r="G53" s="40">
        <v>0</v>
      </c>
      <c r="H53" s="55">
        <v>0</v>
      </c>
      <c r="I53" s="40">
        <v>31</v>
      </c>
      <c r="J53" s="40">
        <v>15</v>
      </c>
      <c r="K53" s="41">
        <v>0</v>
      </c>
      <c r="L53" s="52">
        <f t="shared" si="0"/>
        <v>16</v>
      </c>
      <c r="M53" s="56">
        <v>20</v>
      </c>
      <c r="N53" s="41">
        <v>5</v>
      </c>
      <c r="O53" s="41">
        <v>0</v>
      </c>
      <c r="P53" s="52">
        <f t="shared" si="1"/>
        <v>15</v>
      </c>
      <c r="Q53" s="5"/>
      <c r="R53" s="5"/>
      <c r="S53" s="5"/>
      <c r="T53" s="5"/>
    </row>
    <row r="54" spans="1:20" x14ac:dyDescent="0.25">
      <c r="A54" s="51"/>
      <c r="B54" s="40">
        <v>49</v>
      </c>
      <c r="C54" s="54">
        <v>3185</v>
      </c>
      <c r="D54" s="54">
        <v>2006.003009</v>
      </c>
      <c r="E54" s="40">
        <v>398.38191</v>
      </c>
      <c r="F54" s="40">
        <v>1287.642589</v>
      </c>
      <c r="G54" s="40">
        <v>69.992931999999996</v>
      </c>
      <c r="H54" s="55">
        <v>199.29476299999999</v>
      </c>
      <c r="I54" s="40">
        <v>1962</v>
      </c>
      <c r="J54" s="40">
        <v>543</v>
      </c>
      <c r="K54" s="41">
        <v>48</v>
      </c>
      <c r="L54" s="52">
        <f t="shared" si="0"/>
        <v>1371</v>
      </c>
      <c r="M54" s="56">
        <v>1681</v>
      </c>
      <c r="N54" s="41">
        <v>436</v>
      </c>
      <c r="O54" s="41">
        <v>39</v>
      </c>
      <c r="P54" s="52">
        <f t="shared" si="1"/>
        <v>1206</v>
      </c>
      <c r="Q54" s="5"/>
      <c r="R54" s="5"/>
      <c r="S54" s="5"/>
      <c r="T54" s="5"/>
    </row>
    <row r="55" spans="1:20" x14ac:dyDescent="0.25">
      <c r="A55" s="51"/>
      <c r="B55" s="40">
        <v>50</v>
      </c>
      <c r="C55" s="54">
        <v>8419</v>
      </c>
      <c r="D55" s="54">
        <v>7127.0175220000001</v>
      </c>
      <c r="E55" s="40">
        <v>1440.0176120000001</v>
      </c>
      <c r="F55" s="40">
        <v>4831.7886420000004</v>
      </c>
      <c r="G55" s="40">
        <v>422.80442099999999</v>
      </c>
      <c r="H55" s="55">
        <v>308.72267900000003</v>
      </c>
      <c r="I55" s="40">
        <v>5768</v>
      </c>
      <c r="J55" s="40">
        <v>1137</v>
      </c>
      <c r="K55" s="41">
        <v>90</v>
      </c>
      <c r="L55" s="52">
        <f t="shared" si="0"/>
        <v>4541</v>
      </c>
      <c r="M55" s="56">
        <v>5033</v>
      </c>
      <c r="N55" s="41">
        <v>913</v>
      </c>
      <c r="O55" s="41">
        <v>78</v>
      </c>
      <c r="P55" s="52">
        <f t="shared" si="1"/>
        <v>4042</v>
      </c>
      <c r="Q55" s="5"/>
      <c r="R55" s="5"/>
      <c r="S55" s="5"/>
      <c r="T55" s="5"/>
    </row>
    <row r="56" spans="1:20" x14ac:dyDescent="0.25">
      <c r="A56" s="51"/>
      <c r="B56" s="40">
        <v>51</v>
      </c>
      <c r="C56" s="54">
        <v>35</v>
      </c>
      <c r="D56" s="54">
        <v>79.652765000000002</v>
      </c>
      <c r="E56" s="40">
        <v>8.5321499999999997</v>
      </c>
      <c r="F56" s="40">
        <v>65.586088000000004</v>
      </c>
      <c r="G56" s="40">
        <v>0</v>
      </c>
      <c r="H56" s="55">
        <v>5.5345300000000002</v>
      </c>
      <c r="I56" s="40">
        <v>19</v>
      </c>
      <c r="J56" s="40">
        <v>6</v>
      </c>
      <c r="K56" s="41">
        <v>0</v>
      </c>
      <c r="L56" s="52">
        <f t="shared" si="0"/>
        <v>13</v>
      </c>
      <c r="M56" s="56">
        <v>18</v>
      </c>
      <c r="N56" s="41">
        <v>6</v>
      </c>
      <c r="O56" s="41">
        <v>0</v>
      </c>
      <c r="P56" s="52">
        <f t="shared" si="1"/>
        <v>12</v>
      </c>
      <c r="Q56" s="5"/>
      <c r="R56" s="5"/>
      <c r="S56" s="5"/>
      <c r="T56" s="5"/>
    </row>
    <row r="57" spans="1:20" x14ac:dyDescent="0.25">
      <c r="A57" s="51"/>
      <c r="B57" s="40">
        <v>52</v>
      </c>
      <c r="C57" s="54">
        <v>3535</v>
      </c>
      <c r="D57" s="54">
        <v>2213.3046760000002</v>
      </c>
      <c r="E57" s="40">
        <v>353.51810399999999</v>
      </c>
      <c r="F57" s="40">
        <v>1232.4857119999999</v>
      </c>
      <c r="G57" s="40">
        <v>291.26159699999999</v>
      </c>
      <c r="H57" s="55">
        <v>159.46549999999999</v>
      </c>
      <c r="I57" s="40">
        <v>505</v>
      </c>
      <c r="J57" s="40">
        <v>118</v>
      </c>
      <c r="K57" s="41">
        <v>7</v>
      </c>
      <c r="L57" s="52">
        <f t="shared" si="0"/>
        <v>380</v>
      </c>
      <c r="M57" s="56">
        <v>360</v>
      </c>
      <c r="N57" s="41">
        <v>79</v>
      </c>
      <c r="O57" s="41">
        <v>5</v>
      </c>
      <c r="P57" s="52">
        <f t="shared" si="1"/>
        <v>276</v>
      </c>
      <c r="Q57" s="5"/>
      <c r="R57" s="5"/>
      <c r="S57" s="5"/>
      <c r="T57" s="5"/>
    </row>
    <row r="58" spans="1:20" x14ac:dyDescent="0.25">
      <c r="A58" s="51"/>
      <c r="B58" s="40">
        <v>53</v>
      </c>
      <c r="C58" s="54">
        <v>0</v>
      </c>
      <c r="D58" s="54">
        <v>0</v>
      </c>
      <c r="E58" s="40">
        <v>0</v>
      </c>
      <c r="F58" s="40">
        <v>0</v>
      </c>
      <c r="G58" s="40">
        <v>0</v>
      </c>
      <c r="H58" s="55">
        <v>0</v>
      </c>
      <c r="I58" s="40">
        <v>0</v>
      </c>
      <c r="J58" s="40">
        <v>0</v>
      </c>
      <c r="K58" s="41">
        <v>0</v>
      </c>
      <c r="L58" s="52">
        <f t="shared" si="0"/>
        <v>0</v>
      </c>
      <c r="M58" s="56">
        <v>0</v>
      </c>
      <c r="N58" s="41">
        <v>0</v>
      </c>
      <c r="O58" s="41">
        <v>0</v>
      </c>
      <c r="P58" s="52">
        <f t="shared" si="1"/>
        <v>0</v>
      </c>
      <c r="Q58" s="5"/>
      <c r="R58" s="5"/>
      <c r="S58" s="5"/>
      <c r="T58" s="5"/>
    </row>
    <row r="59" spans="1:20" x14ac:dyDescent="0.25">
      <c r="A59" s="51"/>
      <c r="B59" s="40">
        <v>54</v>
      </c>
      <c r="C59" s="54">
        <v>174</v>
      </c>
      <c r="D59" s="54">
        <v>49.770024999999997</v>
      </c>
      <c r="E59" s="40">
        <v>10.525807</v>
      </c>
      <c r="F59" s="40">
        <v>36.194768000000003</v>
      </c>
      <c r="G59" s="40">
        <v>0</v>
      </c>
      <c r="H59" s="55">
        <v>0.108108</v>
      </c>
      <c r="I59" s="40">
        <v>83</v>
      </c>
      <c r="J59" s="40">
        <v>32</v>
      </c>
      <c r="K59" s="41">
        <v>0</v>
      </c>
      <c r="L59" s="52">
        <f t="shared" si="0"/>
        <v>51</v>
      </c>
      <c r="M59" s="56">
        <v>65</v>
      </c>
      <c r="N59" s="41">
        <v>24</v>
      </c>
      <c r="O59" s="41">
        <v>0</v>
      </c>
      <c r="P59" s="52">
        <f t="shared" si="1"/>
        <v>41</v>
      </c>
      <c r="Q59" s="5"/>
      <c r="R59" s="5"/>
      <c r="S59" s="5"/>
      <c r="T59" s="5"/>
    </row>
    <row r="60" spans="1:20" x14ac:dyDescent="0.25">
      <c r="A60" s="51"/>
      <c r="B60" s="40">
        <v>55</v>
      </c>
      <c r="C60" s="54">
        <v>2384</v>
      </c>
      <c r="D60" s="54">
        <v>1392.492371</v>
      </c>
      <c r="E60" s="40">
        <v>961.85955100000001</v>
      </c>
      <c r="F60" s="40">
        <v>260.52469200000002</v>
      </c>
      <c r="G60" s="40">
        <v>115</v>
      </c>
      <c r="H60" s="55">
        <v>45.108106999999997</v>
      </c>
      <c r="I60" s="40">
        <v>841</v>
      </c>
      <c r="J60" s="40">
        <v>659</v>
      </c>
      <c r="K60" s="41">
        <v>3</v>
      </c>
      <c r="L60" s="52">
        <f t="shared" si="0"/>
        <v>179</v>
      </c>
      <c r="M60" s="56">
        <v>585</v>
      </c>
      <c r="N60" s="41">
        <v>432</v>
      </c>
      <c r="O60" s="41">
        <v>1</v>
      </c>
      <c r="P60" s="52">
        <f t="shared" si="1"/>
        <v>152</v>
      </c>
      <c r="Q60" s="5"/>
      <c r="R60" s="5"/>
      <c r="S60" s="5"/>
      <c r="T60" s="5"/>
    </row>
    <row r="61" spans="1:20" x14ac:dyDescent="0.25">
      <c r="A61" s="51"/>
      <c r="B61" s="40">
        <v>56</v>
      </c>
      <c r="C61" s="54">
        <v>6</v>
      </c>
      <c r="D61" s="54">
        <v>0.178117</v>
      </c>
      <c r="E61" s="40">
        <v>0.178117</v>
      </c>
      <c r="F61" s="40">
        <v>0</v>
      </c>
      <c r="G61" s="40">
        <v>0</v>
      </c>
      <c r="H61" s="55">
        <v>0</v>
      </c>
      <c r="I61" s="40">
        <v>17</v>
      </c>
      <c r="J61" s="40">
        <v>4</v>
      </c>
      <c r="K61" s="41">
        <v>1</v>
      </c>
      <c r="L61" s="52">
        <f t="shared" si="0"/>
        <v>12</v>
      </c>
      <c r="M61" s="56">
        <v>14</v>
      </c>
      <c r="N61" s="41">
        <v>2</v>
      </c>
      <c r="O61" s="41">
        <v>1</v>
      </c>
      <c r="P61" s="52">
        <f t="shared" si="1"/>
        <v>11</v>
      </c>
      <c r="Q61" s="5"/>
      <c r="R61" s="5"/>
      <c r="S61" s="5"/>
      <c r="T61" s="5"/>
    </row>
    <row r="62" spans="1:20" x14ac:dyDescent="0.25">
      <c r="A62" s="51"/>
      <c r="B62" s="40">
        <v>57</v>
      </c>
      <c r="C62" s="54">
        <v>8075</v>
      </c>
      <c r="D62" s="54">
        <v>3039.9437119999998</v>
      </c>
      <c r="E62" s="40">
        <v>2525.9666109999998</v>
      </c>
      <c r="F62" s="40">
        <v>356.19324499999999</v>
      </c>
      <c r="G62" s="40">
        <v>40.000030000000002</v>
      </c>
      <c r="H62" s="55">
        <v>117.78378600000001</v>
      </c>
      <c r="I62" s="40">
        <v>3122</v>
      </c>
      <c r="J62" s="40">
        <v>2572</v>
      </c>
      <c r="K62" s="41">
        <v>33</v>
      </c>
      <c r="L62" s="52">
        <f t="shared" si="0"/>
        <v>517</v>
      </c>
      <c r="M62" s="56">
        <v>2289</v>
      </c>
      <c r="N62" s="41">
        <v>1826</v>
      </c>
      <c r="O62" s="41">
        <v>20</v>
      </c>
      <c r="P62" s="52">
        <f t="shared" si="1"/>
        <v>443</v>
      </c>
      <c r="Q62" s="5"/>
      <c r="R62" s="5"/>
      <c r="S62" s="5"/>
      <c r="T62" s="5"/>
    </row>
    <row r="63" spans="1:20" x14ac:dyDescent="0.25">
      <c r="A63" s="51"/>
      <c r="B63" s="40">
        <v>58</v>
      </c>
      <c r="C63" s="54">
        <v>12740</v>
      </c>
      <c r="D63" s="54">
        <v>3645.598915</v>
      </c>
      <c r="E63" s="40">
        <v>2346.2456419999999</v>
      </c>
      <c r="F63" s="40">
        <v>835.01470099999995</v>
      </c>
      <c r="G63" s="40">
        <v>120.68766599999999</v>
      </c>
      <c r="H63" s="55">
        <v>323.42905999999999</v>
      </c>
      <c r="I63" s="40">
        <v>3154</v>
      </c>
      <c r="J63" s="40">
        <v>2123</v>
      </c>
      <c r="K63" s="41">
        <v>49</v>
      </c>
      <c r="L63" s="52">
        <f t="shared" si="0"/>
        <v>982</v>
      </c>
      <c r="M63" s="56">
        <v>2294</v>
      </c>
      <c r="N63" s="41">
        <v>1442</v>
      </c>
      <c r="O63" s="41">
        <v>37</v>
      </c>
      <c r="P63" s="52">
        <f t="shared" si="1"/>
        <v>815</v>
      </c>
      <c r="Q63" s="5"/>
      <c r="R63" s="5"/>
      <c r="S63" s="5"/>
      <c r="T63" s="5"/>
    </row>
    <row r="64" spans="1:20" x14ac:dyDescent="0.25">
      <c r="A64" s="51"/>
      <c r="B64" s="40">
        <v>59</v>
      </c>
      <c r="C64" s="54">
        <v>9382</v>
      </c>
      <c r="D64" s="54">
        <v>7140.878721</v>
      </c>
      <c r="E64" s="40">
        <v>1379.580125</v>
      </c>
      <c r="F64" s="40">
        <v>5037.9119209999999</v>
      </c>
      <c r="G64" s="40">
        <v>103.99989100000001</v>
      </c>
      <c r="H64" s="55">
        <v>389.505493</v>
      </c>
      <c r="I64" s="40">
        <v>6539</v>
      </c>
      <c r="J64" s="40">
        <v>1309</v>
      </c>
      <c r="K64" s="41">
        <v>160</v>
      </c>
      <c r="L64" s="52">
        <f t="shared" si="0"/>
        <v>5070</v>
      </c>
      <c r="M64" s="56">
        <v>5815</v>
      </c>
      <c r="N64" s="41">
        <v>1084</v>
      </c>
      <c r="O64" s="41">
        <v>139</v>
      </c>
      <c r="P64" s="52">
        <f t="shared" si="1"/>
        <v>4592</v>
      </c>
      <c r="Q64" s="5"/>
      <c r="R64" s="5"/>
      <c r="S64" s="5"/>
      <c r="T64" s="5"/>
    </row>
    <row r="65" spans="1:20" x14ac:dyDescent="0.25">
      <c r="A65" s="51"/>
      <c r="B65" s="40">
        <v>60</v>
      </c>
      <c r="C65" s="54">
        <v>11966</v>
      </c>
      <c r="D65" s="54">
        <v>8826.9995350000008</v>
      </c>
      <c r="E65" s="40">
        <v>1759.9998210000001</v>
      </c>
      <c r="F65" s="40">
        <v>6389.9997430000003</v>
      </c>
      <c r="G65" s="40">
        <v>115.000001</v>
      </c>
      <c r="H65" s="55">
        <v>362.00001400000002</v>
      </c>
      <c r="I65" s="40">
        <v>7940</v>
      </c>
      <c r="J65" s="40">
        <v>1897</v>
      </c>
      <c r="K65" s="41">
        <v>142</v>
      </c>
      <c r="L65" s="52">
        <f t="shared" si="0"/>
        <v>5901</v>
      </c>
      <c r="M65" s="56">
        <v>6936</v>
      </c>
      <c r="N65" s="41">
        <v>1559</v>
      </c>
      <c r="O65" s="41">
        <v>130</v>
      </c>
      <c r="P65" s="52">
        <f t="shared" si="1"/>
        <v>5247</v>
      </c>
      <c r="Q65" s="5"/>
      <c r="R65" s="5"/>
      <c r="S65" s="5"/>
      <c r="T65" s="5"/>
    </row>
    <row r="66" spans="1:20" x14ac:dyDescent="0.25">
      <c r="A66" s="51"/>
      <c r="B66" s="40">
        <v>61</v>
      </c>
      <c r="C66" s="54">
        <v>15510</v>
      </c>
      <c r="D66" s="54">
        <v>11813.806562</v>
      </c>
      <c r="E66" s="40">
        <v>3708.1350729999999</v>
      </c>
      <c r="F66" s="40">
        <v>7007.0666160000001</v>
      </c>
      <c r="G66" s="40">
        <v>227.668464</v>
      </c>
      <c r="H66" s="55">
        <v>756.13640299999997</v>
      </c>
      <c r="I66" s="40">
        <v>9557</v>
      </c>
      <c r="J66" s="40">
        <v>3012</v>
      </c>
      <c r="K66" s="41">
        <v>190</v>
      </c>
      <c r="L66" s="52">
        <f t="shared" si="0"/>
        <v>6355</v>
      </c>
      <c r="M66" s="56">
        <v>8147</v>
      </c>
      <c r="N66" s="41">
        <v>2393</v>
      </c>
      <c r="O66" s="41">
        <v>155</v>
      </c>
      <c r="P66" s="52">
        <f t="shared" si="1"/>
        <v>5599</v>
      </c>
      <c r="Q66" s="5"/>
      <c r="R66" s="5"/>
      <c r="S66" s="5"/>
      <c r="T66" s="5"/>
    </row>
    <row r="67" spans="1:20" x14ac:dyDescent="0.25">
      <c r="A67" s="51"/>
      <c r="B67" s="40">
        <v>62</v>
      </c>
      <c r="C67" s="54">
        <v>620</v>
      </c>
      <c r="D67" s="54">
        <v>363.72716800000001</v>
      </c>
      <c r="E67" s="40">
        <v>89.594594999999998</v>
      </c>
      <c r="F67" s="40">
        <v>262.79924099999999</v>
      </c>
      <c r="G67" s="40">
        <v>2</v>
      </c>
      <c r="H67" s="55">
        <v>0</v>
      </c>
      <c r="I67" s="40">
        <v>459</v>
      </c>
      <c r="J67" s="40">
        <v>105</v>
      </c>
      <c r="K67" s="41">
        <v>3</v>
      </c>
      <c r="L67" s="52">
        <f t="shared" si="0"/>
        <v>351</v>
      </c>
      <c r="M67" s="56">
        <v>412</v>
      </c>
      <c r="N67" s="41">
        <v>86</v>
      </c>
      <c r="O67" s="41">
        <v>3</v>
      </c>
      <c r="P67" s="52">
        <f t="shared" si="1"/>
        <v>323</v>
      </c>
      <c r="Q67" s="5"/>
      <c r="R67" s="5"/>
      <c r="S67" s="5"/>
      <c r="T67" s="5"/>
    </row>
    <row r="68" spans="1:20" x14ac:dyDescent="0.25">
      <c r="A68" s="51"/>
      <c r="B68" s="40">
        <v>63</v>
      </c>
      <c r="C68" s="54">
        <v>51</v>
      </c>
      <c r="D68" s="54">
        <v>31.260840999999999</v>
      </c>
      <c r="E68" s="40">
        <v>13.432962</v>
      </c>
      <c r="F68" s="40">
        <v>15.423874</v>
      </c>
      <c r="G68" s="40">
        <v>0</v>
      </c>
      <c r="H68" s="55">
        <v>0</v>
      </c>
      <c r="I68" s="40">
        <v>31</v>
      </c>
      <c r="J68" s="40">
        <v>6</v>
      </c>
      <c r="K68" s="41">
        <v>0</v>
      </c>
      <c r="L68" s="52">
        <f t="shared" si="0"/>
        <v>25</v>
      </c>
      <c r="M68" s="56">
        <v>24</v>
      </c>
      <c r="N68" s="41">
        <v>3</v>
      </c>
      <c r="O68" s="41">
        <v>0</v>
      </c>
      <c r="P68" s="52">
        <f t="shared" si="1"/>
        <v>21</v>
      </c>
      <c r="Q68" s="5"/>
      <c r="R68" s="5"/>
      <c r="S68" s="5"/>
      <c r="T68" s="5"/>
    </row>
    <row r="69" spans="1:20" x14ac:dyDescent="0.25">
      <c r="A69" s="51"/>
      <c r="B69" s="40">
        <v>64</v>
      </c>
      <c r="C69" s="54">
        <v>86</v>
      </c>
      <c r="D69" s="54">
        <v>57.844956000000003</v>
      </c>
      <c r="E69" s="40">
        <v>22.447403000000001</v>
      </c>
      <c r="F69" s="40">
        <v>24.662216999999998</v>
      </c>
      <c r="G69" s="40">
        <v>10</v>
      </c>
      <c r="H69" s="55">
        <v>0</v>
      </c>
      <c r="I69" s="40">
        <v>59</v>
      </c>
      <c r="J69" s="40">
        <v>9</v>
      </c>
      <c r="K69" s="41">
        <v>0</v>
      </c>
      <c r="L69" s="52">
        <f t="shared" si="0"/>
        <v>50</v>
      </c>
      <c r="M69" s="56">
        <v>54</v>
      </c>
      <c r="N69" s="41">
        <v>8</v>
      </c>
      <c r="O69" s="41">
        <v>0</v>
      </c>
      <c r="P69" s="52">
        <f t="shared" si="1"/>
        <v>46</v>
      </c>
      <c r="Q69" s="5"/>
      <c r="R69" s="5"/>
      <c r="S69" s="5"/>
      <c r="T69" s="5"/>
    </row>
    <row r="70" spans="1:20" x14ac:dyDescent="0.25">
      <c r="A70" s="51"/>
      <c r="B70" s="40">
        <v>65</v>
      </c>
      <c r="C70" s="54">
        <v>720</v>
      </c>
      <c r="D70" s="54">
        <v>392.23826300000002</v>
      </c>
      <c r="E70" s="40">
        <v>84.685681000000002</v>
      </c>
      <c r="F70" s="40">
        <v>277.511326</v>
      </c>
      <c r="G70" s="40">
        <v>2.6666669999999999</v>
      </c>
      <c r="H70" s="55">
        <v>8.3745999999999992</v>
      </c>
      <c r="I70" s="40">
        <v>427</v>
      </c>
      <c r="J70" s="40">
        <v>85</v>
      </c>
      <c r="K70" s="41">
        <v>2</v>
      </c>
      <c r="L70" s="52">
        <f t="shared" si="0"/>
        <v>340</v>
      </c>
      <c r="M70" s="56">
        <v>382</v>
      </c>
      <c r="N70" s="41">
        <v>73</v>
      </c>
      <c r="O70" s="41">
        <v>1</v>
      </c>
      <c r="P70" s="52">
        <f t="shared" ref="P70:P88" si="2">M70-N70-O70</f>
        <v>308</v>
      </c>
      <c r="Q70" s="5"/>
      <c r="R70" s="5"/>
      <c r="S70" s="5"/>
      <c r="T70" s="5"/>
    </row>
    <row r="71" spans="1:20" x14ac:dyDescent="0.25">
      <c r="A71" s="51"/>
      <c r="B71" s="40">
        <v>66</v>
      </c>
      <c r="C71" s="54">
        <v>195</v>
      </c>
      <c r="D71" s="54">
        <v>108.836533</v>
      </c>
      <c r="E71" s="40">
        <v>31.683572000000002</v>
      </c>
      <c r="F71" s="40">
        <v>75.819629000000006</v>
      </c>
      <c r="G71" s="40">
        <v>1.3333330000000001</v>
      </c>
      <c r="H71" s="55">
        <v>0</v>
      </c>
      <c r="I71" s="40">
        <v>153</v>
      </c>
      <c r="J71" s="40">
        <v>38</v>
      </c>
      <c r="K71" s="41">
        <v>0</v>
      </c>
      <c r="L71" s="52">
        <f t="shared" ref="L71:L88" si="3">I71-J71-K71</f>
        <v>115</v>
      </c>
      <c r="M71" s="56">
        <v>132</v>
      </c>
      <c r="N71" s="41">
        <v>29</v>
      </c>
      <c r="O71" s="41">
        <v>0</v>
      </c>
      <c r="P71" s="52">
        <f t="shared" si="2"/>
        <v>103</v>
      </c>
      <c r="Q71" s="5"/>
      <c r="R71" s="5"/>
      <c r="S71" s="5"/>
      <c r="T71" s="5"/>
    </row>
    <row r="72" spans="1:20" x14ac:dyDescent="0.25">
      <c r="A72" s="51"/>
      <c r="B72" s="40">
        <v>67</v>
      </c>
      <c r="C72" s="54">
        <v>13803</v>
      </c>
      <c r="D72" s="54">
        <v>7742.111519</v>
      </c>
      <c r="E72" s="40">
        <v>3783.955708</v>
      </c>
      <c r="F72" s="40">
        <v>3104.2637679999998</v>
      </c>
      <c r="G72" s="40">
        <v>218.99989400000001</v>
      </c>
      <c r="H72" s="55">
        <v>330.89205800000002</v>
      </c>
      <c r="I72" s="40">
        <v>6299</v>
      </c>
      <c r="J72" s="40">
        <v>2830</v>
      </c>
      <c r="K72" s="41">
        <v>79</v>
      </c>
      <c r="L72" s="52">
        <f t="shared" si="3"/>
        <v>3390</v>
      </c>
      <c r="M72" s="56">
        <v>4913</v>
      </c>
      <c r="N72" s="41">
        <v>1968</v>
      </c>
      <c r="O72" s="41">
        <v>61</v>
      </c>
      <c r="P72" s="52">
        <f t="shared" si="2"/>
        <v>2884</v>
      </c>
      <c r="Q72" s="5"/>
      <c r="R72" s="5"/>
      <c r="S72" s="5"/>
      <c r="T72" s="5"/>
    </row>
    <row r="73" spans="1:20" x14ac:dyDescent="0.25">
      <c r="A73" s="51"/>
      <c r="B73" s="40">
        <v>68</v>
      </c>
      <c r="C73" s="54">
        <v>3813</v>
      </c>
      <c r="D73" s="54">
        <v>2475.4029949999999</v>
      </c>
      <c r="E73" s="40">
        <v>569.17647599999998</v>
      </c>
      <c r="F73" s="40">
        <v>1709.1406360000001</v>
      </c>
      <c r="G73" s="40">
        <v>76.470590999999999</v>
      </c>
      <c r="H73" s="55">
        <v>85.615285999999998</v>
      </c>
      <c r="I73" s="40">
        <v>2323</v>
      </c>
      <c r="J73" s="40">
        <v>580</v>
      </c>
      <c r="K73" s="41">
        <v>17</v>
      </c>
      <c r="L73" s="52">
        <f t="shared" si="3"/>
        <v>1726</v>
      </c>
      <c r="M73" s="56">
        <v>1973</v>
      </c>
      <c r="N73" s="41">
        <v>455</v>
      </c>
      <c r="O73" s="41">
        <v>14</v>
      </c>
      <c r="P73" s="52">
        <f t="shared" si="2"/>
        <v>1504</v>
      </c>
      <c r="Q73" s="5"/>
      <c r="R73" s="5"/>
      <c r="S73" s="5"/>
      <c r="T73" s="5"/>
    </row>
    <row r="74" spans="1:20" x14ac:dyDescent="0.25">
      <c r="A74" s="51"/>
      <c r="B74" s="40">
        <v>69</v>
      </c>
      <c r="C74" s="54">
        <v>3979</v>
      </c>
      <c r="D74" s="54">
        <v>2517.597006</v>
      </c>
      <c r="E74" s="40">
        <v>685.82374800000002</v>
      </c>
      <c r="F74" s="40">
        <v>1505.8592249999999</v>
      </c>
      <c r="G74" s="40">
        <v>143.52941200000001</v>
      </c>
      <c r="H74" s="55">
        <v>117.384621</v>
      </c>
      <c r="I74" s="40">
        <v>2297</v>
      </c>
      <c r="J74" s="40">
        <v>763</v>
      </c>
      <c r="K74" s="41">
        <v>22</v>
      </c>
      <c r="L74" s="52">
        <f t="shared" si="3"/>
        <v>1512</v>
      </c>
      <c r="M74" s="56">
        <v>1880</v>
      </c>
      <c r="N74" s="41">
        <v>562</v>
      </c>
      <c r="O74" s="41">
        <v>18</v>
      </c>
      <c r="P74" s="52">
        <f t="shared" si="2"/>
        <v>1300</v>
      </c>
      <c r="Q74" s="5"/>
      <c r="R74" s="5"/>
      <c r="S74" s="5"/>
      <c r="T74" s="5"/>
    </row>
    <row r="75" spans="1:20" x14ac:dyDescent="0.25">
      <c r="A75" s="51"/>
      <c r="B75" s="40">
        <v>70</v>
      </c>
      <c r="C75" s="54">
        <v>13640</v>
      </c>
      <c r="D75" s="54">
        <v>6131.0006629999998</v>
      </c>
      <c r="E75" s="40">
        <v>3309.9999859999998</v>
      </c>
      <c r="F75" s="40">
        <v>2220.0005080000001</v>
      </c>
      <c r="G75" s="40">
        <v>354.00010800000001</v>
      </c>
      <c r="H75" s="55">
        <v>183.000012</v>
      </c>
      <c r="I75" s="40">
        <v>5057</v>
      </c>
      <c r="J75" s="40">
        <v>2696</v>
      </c>
      <c r="K75" s="41">
        <v>37</v>
      </c>
      <c r="L75" s="52">
        <f t="shared" si="3"/>
        <v>2324</v>
      </c>
      <c r="M75" s="56">
        <v>3632</v>
      </c>
      <c r="N75" s="41">
        <v>1753</v>
      </c>
      <c r="O75" s="41">
        <v>28</v>
      </c>
      <c r="P75" s="52">
        <f t="shared" si="2"/>
        <v>1851</v>
      </c>
      <c r="Q75" s="5"/>
      <c r="R75" s="5"/>
      <c r="S75" s="5"/>
      <c r="T75" s="5"/>
    </row>
    <row r="76" spans="1:20" x14ac:dyDescent="0.25">
      <c r="A76" s="51"/>
      <c r="B76" s="40">
        <v>71</v>
      </c>
      <c r="C76" s="54">
        <v>6026</v>
      </c>
      <c r="D76" s="54">
        <v>4010.1426710000001</v>
      </c>
      <c r="E76" s="40">
        <v>1010.000006</v>
      </c>
      <c r="F76" s="40">
        <v>2275.1428970000002</v>
      </c>
      <c r="G76" s="40">
        <v>274.999797</v>
      </c>
      <c r="H76" s="55">
        <v>349.99999700000001</v>
      </c>
      <c r="I76" s="40">
        <v>3180</v>
      </c>
      <c r="J76" s="40">
        <v>1141</v>
      </c>
      <c r="K76" s="41">
        <v>52</v>
      </c>
      <c r="L76" s="52">
        <f t="shared" si="3"/>
        <v>1987</v>
      </c>
      <c r="M76" s="56">
        <v>2599</v>
      </c>
      <c r="N76" s="41">
        <v>880</v>
      </c>
      <c r="O76" s="41">
        <v>33</v>
      </c>
      <c r="P76" s="52">
        <f t="shared" si="2"/>
        <v>1686</v>
      </c>
      <c r="Q76" s="5"/>
      <c r="R76" s="5"/>
      <c r="S76" s="5"/>
      <c r="T76" s="5"/>
    </row>
    <row r="77" spans="1:20" x14ac:dyDescent="0.25">
      <c r="A77" s="51"/>
      <c r="B77" s="40">
        <v>72</v>
      </c>
      <c r="C77" s="54">
        <v>5779</v>
      </c>
      <c r="D77" s="54">
        <v>2084.1706629999999</v>
      </c>
      <c r="E77" s="40">
        <v>1228.527151</v>
      </c>
      <c r="F77" s="40">
        <v>506.23129399999999</v>
      </c>
      <c r="G77" s="40">
        <v>140.95542900000001</v>
      </c>
      <c r="H77" s="55">
        <v>188.914255</v>
      </c>
      <c r="I77" s="40">
        <v>2463</v>
      </c>
      <c r="J77" s="40">
        <v>1423</v>
      </c>
      <c r="K77" s="41">
        <v>49</v>
      </c>
      <c r="L77" s="52">
        <f t="shared" si="3"/>
        <v>991</v>
      </c>
      <c r="M77" s="56">
        <v>1909</v>
      </c>
      <c r="N77" s="41">
        <v>1028</v>
      </c>
      <c r="O77" s="41">
        <v>42</v>
      </c>
      <c r="P77" s="52">
        <f t="shared" si="2"/>
        <v>839</v>
      </c>
      <c r="Q77" s="5"/>
      <c r="R77" s="5"/>
      <c r="S77" s="5"/>
      <c r="T77" s="5"/>
    </row>
    <row r="78" spans="1:20" x14ac:dyDescent="0.25">
      <c r="A78" s="51"/>
      <c r="B78" s="40">
        <v>73</v>
      </c>
      <c r="C78" s="54">
        <v>109</v>
      </c>
      <c r="D78" s="54">
        <v>45.299762999999999</v>
      </c>
      <c r="E78" s="40">
        <v>25.463773</v>
      </c>
      <c r="F78" s="40">
        <v>14.433391</v>
      </c>
      <c r="G78" s="40">
        <v>0</v>
      </c>
      <c r="H78" s="55">
        <v>5.4025999999999996</v>
      </c>
      <c r="I78" s="40">
        <v>27</v>
      </c>
      <c r="J78" s="40">
        <v>8</v>
      </c>
      <c r="K78" s="41">
        <v>0</v>
      </c>
      <c r="L78" s="52">
        <f t="shared" si="3"/>
        <v>19</v>
      </c>
      <c r="M78" s="56">
        <v>24</v>
      </c>
      <c r="N78" s="41">
        <v>8</v>
      </c>
      <c r="O78" s="41">
        <v>0</v>
      </c>
      <c r="P78" s="52">
        <f t="shared" si="2"/>
        <v>16</v>
      </c>
      <c r="Q78" s="5"/>
      <c r="R78" s="5"/>
      <c r="S78" s="5"/>
      <c r="T78" s="5"/>
    </row>
    <row r="79" spans="1:20" x14ac:dyDescent="0.25">
      <c r="A79" s="51"/>
      <c r="B79" s="40">
        <v>74</v>
      </c>
      <c r="C79" s="54">
        <v>15923</v>
      </c>
      <c r="D79" s="54">
        <v>7223.9050539999998</v>
      </c>
      <c r="E79" s="40">
        <v>5064.1174719999999</v>
      </c>
      <c r="F79" s="40">
        <v>1519.5662259999999</v>
      </c>
      <c r="G79" s="40">
        <v>23.999991000000001</v>
      </c>
      <c r="H79" s="55">
        <v>602.516795</v>
      </c>
      <c r="I79" s="40">
        <v>6320</v>
      </c>
      <c r="J79" s="40">
        <v>4652</v>
      </c>
      <c r="K79" s="41">
        <v>36</v>
      </c>
      <c r="L79" s="52">
        <f t="shared" si="3"/>
        <v>1632</v>
      </c>
      <c r="M79" s="56">
        <v>4554</v>
      </c>
      <c r="N79" s="41">
        <v>3117</v>
      </c>
      <c r="O79" s="41">
        <v>29</v>
      </c>
      <c r="P79" s="52">
        <f t="shared" si="2"/>
        <v>1408</v>
      </c>
      <c r="Q79" s="5"/>
      <c r="R79" s="5"/>
      <c r="S79" s="5"/>
      <c r="T79" s="5"/>
    </row>
    <row r="80" spans="1:20" x14ac:dyDescent="0.25">
      <c r="A80" s="51"/>
      <c r="B80" s="40">
        <v>75</v>
      </c>
      <c r="C80" s="54">
        <v>13084</v>
      </c>
      <c r="D80" s="54">
        <v>3864.4982049999999</v>
      </c>
      <c r="E80" s="40">
        <v>3020.4177060000002</v>
      </c>
      <c r="F80" s="40">
        <v>474.99998599999998</v>
      </c>
      <c r="G80" s="40">
        <v>44</v>
      </c>
      <c r="H80" s="55">
        <v>315.08051999999998</v>
      </c>
      <c r="I80" s="40">
        <v>3455</v>
      </c>
      <c r="J80" s="40">
        <v>3015</v>
      </c>
      <c r="K80" s="41">
        <v>23</v>
      </c>
      <c r="L80" s="52">
        <f t="shared" si="3"/>
        <v>417</v>
      </c>
      <c r="M80" s="56">
        <v>2309</v>
      </c>
      <c r="N80" s="41">
        <v>1974</v>
      </c>
      <c r="O80" s="41">
        <v>23</v>
      </c>
      <c r="P80" s="52">
        <f t="shared" si="2"/>
        <v>312</v>
      </c>
      <c r="Q80" s="5"/>
      <c r="R80" s="5"/>
      <c r="S80" s="5"/>
      <c r="T80" s="5"/>
    </row>
    <row r="81" spans="1:20" x14ac:dyDescent="0.25">
      <c r="A81" s="51"/>
      <c r="B81" s="40">
        <v>76</v>
      </c>
      <c r="C81" s="54">
        <v>16589</v>
      </c>
      <c r="D81" s="54">
        <v>5290.9111569999995</v>
      </c>
      <c r="E81" s="40">
        <v>3214.7944929999999</v>
      </c>
      <c r="F81" s="40">
        <v>1600.8671059999999</v>
      </c>
      <c r="G81" s="40">
        <v>78.356904</v>
      </c>
      <c r="H81" s="55">
        <v>352.657062</v>
      </c>
      <c r="I81" s="40">
        <v>4171</v>
      </c>
      <c r="J81" s="40">
        <v>2537</v>
      </c>
      <c r="K81" s="41">
        <v>68</v>
      </c>
      <c r="L81" s="52">
        <f t="shared" si="3"/>
        <v>1566</v>
      </c>
      <c r="M81" s="56">
        <v>3076</v>
      </c>
      <c r="N81" s="41">
        <v>1694</v>
      </c>
      <c r="O81" s="41">
        <v>52</v>
      </c>
      <c r="P81" s="52">
        <f t="shared" si="2"/>
        <v>1330</v>
      </c>
      <c r="Q81" s="5"/>
      <c r="R81" s="5"/>
      <c r="S81" s="5"/>
      <c r="T81" s="5"/>
    </row>
    <row r="82" spans="1:20" x14ac:dyDescent="0.25">
      <c r="A82" s="51"/>
      <c r="B82" s="40">
        <v>77</v>
      </c>
      <c r="C82" s="54">
        <v>13897</v>
      </c>
      <c r="D82" s="54">
        <v>6715.1941269999998</v>
      </c>
      <c r="E82" s="40">
        <v>3166.865057</v>
      </c>
      <c r="F82" s="40">
        <v>2912.933849</v>
      </c>
      <c r="G82" s="40">
        <v>101.33144799999999</v>
      </c>
      <c r="H82" s="55">
        <v>386.86378200000001</v>
      </c>
      <c r="I82" s="40">
        <v>5238</v>
      </c>
      <c r="J82" s="40">
        <v>2711</v>
      </c>
      <c r="K82" s="41">
        <v>94</v>
      </c>
      <c r="L82" s="52">
        <f t="shared" si="3"/>
        <v>2433</v>
      </c>
      <c r="M82" s="56">
        <v>4126</v>
      </c>
      <c r="N82" s="41">
        <v>1937</v>
      </c>
      <c r="O82" s="41">
        <v>78</v>
      </c>
      <c r="P82" s="52">
        <f t="shared" si="2"/>
        <v>2111</v>
      </c>
      <c r="Q82" s="5"/>
      <c r="R82" s="5"/>
      <c r="S82" s="5"/>
      <c r="T82" s="5"/>
    </row>
    <row r="83" spans="1:20" x14ac:dyDescent="0.25">
      <c r="A83" s="51"/>
      <c r="B83" s="40">
        <v>78</v>
      </c>
      <c r="C83" s="54">
        <v>14454</v>
      </c>
      <c r="D83" s="54">
        <v>5626.999624</v>
      </c>
      <c r="E83" s="40">
        <v>3115.0001849999999</v>
      </c>
      <c r="F83" s="40">
        <v>1934.9995200000001</v>
      </c>
      <c r="G83" s="40">
        <v>124.999999</v>
      </c>
      <c r="H83" s="55">
        <v>439.99990400000002</v>
      </c>
      <c r="I83" s="40">
        <v>4733</v>
      </c>
      <c r="J83" s="40">
        <v>3041</v>
      </c>
      <c r="K83" s="41">
        <v>66</v>
      </c>
      <c r="L83" s="52">
        <f t="shared" si="3"/>
        <v>1626</v>
      </c>
      <c r="M83" s="56">
        <v>3460</v>
      </c>
      <c r="N83" s="41">
        <v>2065</v>
      </c>
      <c r="O83" s="41">
        <v>50</v>
      </c>
      <c r="P83" s="52">
        <f t="shared" si="2"/>
        <v>1345</v>
      </c>
      <c r="Q83" s="5"/>
      <c r="R83" s="5"/>
      <c r="S83" s="5"/>
      <c r="T83" s="5"/>
    </row>
    <row r="84" spans="1:20" x14ac:dyDescent="0.25">
      <c r="A84" s="51"/>
      <c r="B84" s="40">
        <v>79</v>
      </c>
      <c r="C84" s="54">
        <v>12742</v>
      </c>
      <c r="D84" s="54">
        <v>7778.9996060000003</v>
      </c>
      <c r="E84" s="40">
        <v>3719.9996409999999</v>
      </c>
      <c r="F84" s="40">
        <v>3009.9996550000001</v>
      </c>
      <c r="G84" s="40">
        <v>310.00009799999998</v>
      </c>
      <c r="H84" s="55">
        <v>615.00021200000003</v>
      </c>
      <c r="I84" s="40">
        <v>6782</v>
      </c>
      <c r="J84" s="40">
        <v>3624</v>
      </c>
      <c r="K84" s="41">
        <v>95</v>
      </c>
      <c r="L84" s="52">
        <f t="shared" si="3"/>
        <v>3063</v>
      </c>
      <c r="M84" s="56">
        <v>5471</v>
      </c>
      <c r="N84" s="41">
        <v>2714</v>
      </c>
      <c r="O84" s="41">
        <v>73</v>
      </c>
      <c r="P84" s="52">
        <f t="shared" si="2"/>
        <v>2684</v>
      </c>
      <c r="Q84" s="5"/>
      <c r="R84" s="5"/>
      <c r="S84" s="5"/>
      <c r="T84" s="5"/>
    </row>
    <row r="85" spans="1:20" x14ac:dyDescent="0.25">
      <c r="A85" s="53"/>
      <c r="B85" s="40">
        <v>80</v>
      </c>
      <c r="C85" s="54">
        <v>424</v>
      </c>
      <c r="D85" s="54">
        <v>249.43990299999999</v>
      </c>
      <c r="E85" s="40">
        <v>101.49558500000001</v>
      </c>
      <c r="F85" s="40">
        <v>142.21098499999999</v>
      </c>
      <c r="G85" s="40">
        <v>2</v>
      </c>
      <c r="H85" s="55">
        <v>0</v>
      </c>
      <c r="I85" s="40">
        <v>265</v>
      </c>
      <c r="J85" s="40">
        <v>92</v>
      </c>
      <c r="K85" s="41">
        <v>1</v>
      </c>
      <c r="L85" s="52">
        <f t="shared" si="3"/>
        <v>172</v>
      </c>
      <c r="M85" s="56">
        <v>233</v>
      </c>
      <c r="N85" s="41">
        <v>72</v>
      </c>
      <c r="O85" s="41">
        <v>1</v>
      </c>
      <c r="P85" s="52">
        <f t="shared" si="2"/>
        <v>160</v>
      </c>
      <c r="Q85" s="5"/>
      <c r="R85" s="5"/>
      <c r="S85" s="5"/>
      <c r="T85" s="5"/>
    </row>
    <row r="86" spans="1:20" x14ac:dyDescent="0.25">
      <c r="A86" s="53"/>
      <c r="B86" s="40">
        <v>81</v>
      </c>
      <c r="C86" s="54">
        <v>316</v>
      </c>
      <c r="D86" s="54">
        <v>195.212324</v>
      </c>
      <c r="E86" s="40">
        <v>46.935479999999998</v>
      </c>
      <c r="F86" s="40">
        <v>134.69364899999999</v>
      </c>
      <c r="G86" s="40">
        <v>0</v>
      </c>
      <c r="H86" s="55">
        <v>5.4945060000000003</v>
      </c>
      <c r="I86" s="40">
        <v>202</v>
      </c>
      <c r="J86" s="40">
        <v>34</v>
      </c>
      <c r="K86" s="41">
        <v>2</v>
      </c>
      <c r="L86" s="52">
        <f t="shared" si="3"/>
        <v>166</v>
      </c>
      <c r="M86" s="56">
        <v>177</v>
      </c>
      <c r="N86" s="41">
        <v>27</v>
      </c>
      <c r="O86" s="41">
        <v>2</v>
      </c>
      <c r="P86" s="52">
        <f t="shared" si="2"/>
        <v>148</v>
      </c>
      <c r="Q86" s="5"/>
      <c r="R86" s="5"/>
      <c r="S86" s="5"/>
      <c r="T86" s="5"/>
    </row>
    <row r="87" spans="1:20" x14ac:dyDescent="0.25">
      <c r="A87" s="53"/>
      <c r="B87" s="40">
        <v>82</v>
      </c>
      <c r="C87" s="54">
        <v>336</v>
      </c>
      <c r="D87" s="54">
        <v>295.53841499999999</v>
      </c>
      <c r="E87" s="40">
        <v>18.295933999999999</v>
      </c>
      <c r="F87" s="40">
        <v>270.32541900000001</v>
      </c>
      <c r="G87" s="40">
        <v>0</v>
      </c>
      <c r="H87" s="55">
        <v>0</v>
      </c>
      <c r="I87" s="40">
        <v>298</v>
      </c>
      <c r="J87" s="40">
        <v>41</v>
      </c>
      <c r="K87" s="41">
        <v>2</v>
      </c>
      <c r="L87" s="52">
        <f t="shared" si="3"/>
        <v>255</v>
      </c>
      <c r="M87" s="56">
        <v>270</v>
      </c>
      <c r="N87" s="41">
        <v>39</v>
      </c>
      <c r="O87" s="41">
        <v>0</v>
      </c>
      <c r="P87" s="52">
        <f t="shared" si="2"/>
        <v>231</v>
      </c>
      <c r="Q87" s="5"/>
      <c r="R87" s="5"/>
      <c r="S87" s="5"/>
      <c r="T87" s="5"/>
    </row>
    <row r="88" spans="1:20" x14ac:dyDescent="0.25">
      <c r="A88" s="51"/>
      <c r="B88" s="40">
        <v>83</v>
      </c>
      <c r="C88" s="54">
        <v>67</v>
      </c>
      <c r="D88" s="54">
        <v>41.975456000000001</v>
      </c>
      <c r="E88" s="40">
        <v>8.8090320000000002</v>
      </c>
      <c r="F88" s="40">
        <v>33.166423999999999</v>
      </c>
      <c r="G88" s="40">
        <v>0</v>
      </c>
      <c r="H88" s="55">
        <v>0</v>
      </c>
      <c r="I88" s="40">
        <v>37</v>
      </c>
      <c r="J88" s="40">
        <v>4</v>
      </c>
      <c r="K88" s="41">
        <v>0</v>
      </c>
      <c r="L88" s="52">
        <f t="shared" si="3"/>
        <v>33</v>
      </c>
      <c r="M88" s="56">
        <v>30</v>
      </c>
      <c r="N88" s="41">
        <v>1</v>
      </c>
      <c r="O88" s="41">
        <v>0</v>
      </c>
      <c r="P88" s="52">
        <f t="shared" si="2"/>
        <v>29</v>
      </c>
      <c r="Q88" s="5"/>
      <c r="R88" s="5"/>
      <c r="S88" s="5"/>
      <c r="T88" s="5"/>
    </row>
    <row r="89" spans="1:20" x14ac:dyDescent="0.25">
      <c r="G89" s="36"/>
      <c r="H89" s="42"/>
      <c r="L89" s="36"/>
      <c r="Q89" s="5"/>
      <c r="R89" s="5"/>
      <c r="S89" s="5"/>
      <c r="T89" s="5"/>
    </row>
    <row r="90" spans="1:20" x14ac:dyDescent="0.25">
      <c r="B90" s="41"/>
      <c r="C90" s="41">
        <f>SUM(C6:C89)</f>
        <v>446704</v>
      </c>
      <c r="D90" s="41">
        <f t="shared" ref="C90:P90" si="4">SUM(D6:D89)</f>
        <v>279525.4282790001</v>
      </c>
      <c r="E90" s="41">
        <f t="shared" si="4"/>
        <v>84254.579073000001</v>
      </c>
      <c r="F90" s="41">
        <f t="shared" si="4"/>
        <v>166529.95340600002</v>
      </c>
      <c r="G90" s="41">
        <f t="shared" si="4"/>
        <v>7256.0588050000006</v>
      </c>
      <c r="H90" s="41">
        <f t="shared" si="4"/>
        <v>17401.271144999999</v>
      </c>
      <c r="I90" s="41">
        <f t="shared" si="4"/>
        <v>238219</v>
      </c>
      <c r="J90" s="41">
        <f t="shared" si="4"/>
        <v>73547</v>
      </c>
      <c r="K90" s="41">
        <f t="shared" si="4"/>
        <v>5826</v>
      </c>
      <c r="L90" s="41">
        <f t="shared" si="4"/>
        <v>158846</v>
      </c>
      <c r="M90" s="41">
        <f t="shared" si="4"/>
        <v>202059</v>
      </c>
      <c r="N90" s="41">
        <f t="shared" si="4"/>
        <v>55622</v>
      </c>
      <c r="O90" s="41">
        <f t="shared" si="4"/>
        <v>4831</v>
      </c>
      <c r="P90" s="41">
        <f t="shared" si="4"/>
        <v>141606</v>
      </c>
      <c r="Q90" s="5"/>
      <c r="R90" s="5"/>
      <c r="S90" s="5"/>
      <c r="T90" s="5"/>
    </row>
  </sheetData>
  <sheetProtection sheet="1" selectLockedCells="1"/>
  <protectedRanges>
    <protectedRange sqref="A6:A88" name="Range1"/>
  </protectedRanges>
  <mergeCells count="7">
    <mergeCell ref="D4:H4"/>
    <mergeCell ref="M4:P4"/>
    <mergeCell ref="I4:L4"/>
    <mergeCell ref="A1:O1"/>
    <mergeCell ref="C4:C5"/>
    <mergeCell ref="A4:A5"/>
    <mergeCell ref="B4:B5"/>
  </mergeCells>
  <phoneticPr fontId="2" type="noConversion"/>
  <printOptions gridLines="1"/>
  <pageMargins left="0.5" right="0.5" top="0.8" bottom="0.5" header="0.5" footer="0.5"/>
  <pageSetup scale="89" fitToHeight="2" orientation="landscape" r:id="rId1"/>
  <headerFooter alignWithMargins="0">
    <oddHeader>&amp;L&amp;"Garamond,Bold"&amp;16NDC&amp;C&amp;"Garamond,Bold"&amp;14Population Unit Data&amp;R&amp;"Garamond,Regular"Page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0"/>
  <sheetViews>
    <sheetView zoomScaleNormal="100" workbookViewId="0">
      <selection activeCell="A3" sqref="A3:F4"/>
    </sheetView>
  </sheetViews>
  <sheetFormatPr defaultColWidth="9.109375" defaultRowHeight="13.2" x14ac:dyDescent="0.25"/>
  <cols>
    <col min="1" max="1" width="11.5546875" style="46" customWidth="1"/>
    <col min="2" max="2" width="13.6640625" style="46" customWidth="1"/>
    <col min="3" max="4" width="6.33203125" style="46" bestFit="1" customWidth="1"/>
    <col min="5" max="6" width="6.33203125" style="46" customWidth="1"/>
    <col min="7" max="7" width="6.88671875" style="46" bestFit="1" customWidth="1"/>
    <col min="8" max="8" width="10.109375" style="46" bestFit="1" customWidth="1"/>
    <col min="9" max="9" width="6.5546875" style="46" bestFit="1" customWidth="1"/>
    <col min="10" max="10" width="10.109375" style="46" bestFit="1" customWidth="1"/>
    <col min="11" max="11" width="8" style="46" bestFit="1" customWidth="1"/>
    <col min="12" max="14" width="8" style="46" customWidth="1"/>
    <col min="15" max="15" width="13.109375" style="46" customWidth="1"/>
    <col min="16" max="17" width="8" style="46" bestFit="1" customWidth="1"/>
    <col min="18" max="18" width="8" style="46" customWidth="1"/>
    <col min="19" max="19" width="10.109375" style="46" bestFit="1" customWidth="1"/>
    <col min="20" max="20" width="6.44140625" style="46" bestFit="1" customWidth="1"/>
    <col min="21" max="21" width="9.109375" style="46" bestFit="1" customWidth="1"/>
    <col min="22" max="22" width="7.44140625" style="46" bestFit="1" customWidth="1"/>
    <col min="23" max="23" width="6.88671875" style="46" bestFit="1" customWidth="1"/>
    <col min="24" max="24" width="5.44140625" style="46" bestFit="1" customWidth="1"/>
    <col min="25" max="16384" width="9.109375" style="46"/>
  </cols>
  <sheetData>
    <row r="1" spans="1:18" s="49" customFormat="1" ht="14.4" x14ac:dyDescent="0.3">
      <c r="A1" s="48" t="s">
        <v>0</v>
      </c>
      <c r="B1" s="48"/>
      <c r="F1" s="50" t="s">
        <v>26</v>
      </c>
      <c r="G1" s="69">
        <f>I8/5</f>
        <v>89340.800000000003</v>
      </c>
    </row>
    <row r="2" spans="1:18" s="49" customFormat="1" ht="14.4" x14ac:dyDescent="0.3">
      <c r="A2" s="48" t="s">
        <v>45</v>
      </c>
      <c r="B2" s="48"/>
    </row>
    <row r="3" spans="1:18" s="49" customFormat="1" ht="14.4" x14ac:dyDescent="0.3">
      <c r="A3" s="77" t="s">
        <v>49</v>
      </c>
      <c r="B3" s="77"/>
      <c r="C3" s="77"/>
      <c r="D3" s="77"/>
      <c r="E3" s="77"/>
      <c r="F3" s="77"/>
    </row>
    <row r="4" spans="1:18" s="49" customFormat="1" ht="14.4" x14ac:dyDescent="0.3">
      <c r="A4" s="77"/>
      <c r="B4" s="77"/>
      <c r="C4" s="77"/>
      <c r="D4" s="77"/>
      <c r="E4" s="77"/>
      <c r="F4" s="77"/>
    </row>
    <row r="5" spans="1:18" ht="13.8" thickBot="1" x14ac:dyDescent="0.3">
      <c r="A5" s="47"/>
      <c r="B5" s="47"/>
      <c r="C5" s="47"/>
      <c r="D5" s="47"/>
      <c r="E5" s="47"/>
      <c r="F5" s="47"/>
      <c r="G5" s="47"/>
    </row>
    <row r="6" spans="1:18" ht="13.8" thickBot="1" x14ac:dyDescent="0.3">
      <c r="C6" s="82" t="s">
        <v>23</v>
      </c>
      <c r="D6" s="83"/>
      <c r="E6" s="83"/>
      <c r="F6" s="83"/>
      <c r="G6" s="83"/>
      <c r="H6" s="83"/>
      <c r="I6" s="84"/>
      <c r="J6" s="82" t="s">
        <v>25</v>
      </c>
      <c r="K6" s="83"/>
      <c r="L6" s="83"/>
      <c r="M6" s="83"/>
      <c r="N6" s="83"/>
      <c r="O6" s="83"/>
      <c r="P6" s="84"/>
    </row>
    <row r="7" spans="1:18" ht="13.8" thickBot="1" x14ac:dyDescent="0.3">
      <c r="A7" s="6" t="s">
        <v>22</v>
      </c>
      <c r="B7" s="6" t="s">
        <v>21</v>
      </c>
      <c r="C7" s="28">
        <v>1</v>
      </c>
      <c r="D7" s="29">
        <v>2</v>
      </c>
      <c r="E7" s="29">
        <v>3</v>
      </c>
      <c r="F7" s="29">
        <v>4</v>
      </c>
      <c r="G7" s="63">
        <v>5</v>
      </c>
      <c r="H7" s="30" t="s">
        <v>1</v>
      </c>
      <c r="I7" s="30" t="s">
        <v>2</v>
      </c>
      <c r="J7" s="28">
        <f>C7</f>
        <v>1</v>
      </c>
      <c r="K7" s="29">
        <f>D7</f>
        <v>2</v>
      </c>
      <c r="L7" s="29">
        <f>E7</f>
        <v>3</v>
      </c>
      <c r="M7" s="29">
        <f>F7</f>
        <v>4</v>
      </c>
      <c r="N7" s="29">
        <f>G7</f>
        <v>5</v>
      </c>
      <c r="O7" s="30" t="s">
        <v>1</v>
      </c>
      <c r="P7" s="30" t="s">
        <v>2</v>
      </c>
    </row>
    <row r="8" spans="1:18" ht="12.75" customHeight="1" x14ac:dyDescent="0.25">
      <c r="A8" s="85" t="s">
        <v>51</v>
      </c>
      <c r="B8" s="31" t="s">
        <v>14</v>
      </c>
      <c r="C8" s="8">
        <f>SUMIF(Assignments!$A$6:$A$88,"=1",Assignments!$C$6:$C$88)</f>
        <v>0</v>
      </c>
      <c r="D8" s="9">
        <f>SUMIF(Assignments!$A$6:$A$88,"=2",Assignments!$C$6:$C$88)</f>
        <v>0</v>
      </c>
      <c r="E8" s="9">
        <f>SUMIF(Assignments!$A$6:$A$88,"=3",Assignments!$C$6:$C$88)</f>
        <v>0</v>
      </c>
      <c r="F8" s="9">
        <f>SUMIF(Assignments!$A$6:$A$88,"=4",Assignments!$C$6:$C$88)</f>
        <v>0</v>
      </c>
      <c r="G8" s="64">
        <f>SUMIF(Assignments!$A$6:$A$88,"=5",Assignments!$C$6:$C$88)</f>
        <v>0</v>
      </c>
      <c r="H8" s="10">
        <f>I8-SUM(C8:G8)</f>
        <v>446704</v>
      </c>
      <c r="I8" s="10">
        <f>Assignments!C90</f>
        <v>446704</v>
      </c>
      <c r="J8" s="11"/>
      <c r="K8" s="12"/>
      <c r="L8" s="12"/>
      <c r="M8" s="12"/>
      <c r="N8" s="12"/>
      <c r="O8" s="43"/>
      <c r="P8" s="13"/>
      <c r="R8" s="7"/>
    </row>
    <row r="9" spans="1:18" ht="27" thickBot="1" x14ac:dyDescent="0.3">
      <c r="A9" s="86"/>
      <c r="B9" s="32" t="s">
        <v>24</v>
      </c>
      <c r="C9" s="14">
        <f t="shared" ref="C9:G9" si="0">C8-$G$1</f>
        <v>-89340.800000000003</v>
      </c>
      <c r="D9" s="15">
        <f t="shared" si="0"/>
        <v>-89340.800000000003</v>
      </c>
      <c r="E9" s="15">
        <f t="shared" si="0"/>
        <v>-89340.800000000003</v>
      </c>
      <c r="F9" s="15">
        <f t="shared" si="0"/>
        <v>-89340.800000000003</v>
      </c>
      <c r="G9" s="65">
        <f t="shared" si="0"/>
        <v>-89340.800000000003</v>
      </c>
      <c r="H9" s="16"/>
      <c r="I9" s="16">
        <f>MAX(C9:G9)-MIN(C9:G9)</f>
        <v>0</v>
      </c>
      <c r="J9" s="67">
        <f>C9/$G$1</f>
        <v>-1</v>
      </c>
      <c r="K9" s="68">
        <f>D9/$G$1</f>
        <v>-1</v>
      </c>
      <c r="L9" s="68">
        <f>E9/$G$1</f>
        <v>-1</v>
      </c>
      <c r="M9" s="68">
        <f>F9/$G$1</f>
        <v>-1</v>
      </c>
      <c r="N9" s="68">
        <f>G9/$G$1</f>
        <v>-1</v>
      </c>
      <c r="O9" s="44"/>
      <c r="P9" s="27">
        <f>I9/$G$1</f>
        <v>0</v>
      </c>
      <c r="R9" s="7"/>
    </row>
    <row r="10" spans="1:18" x14ac:dyDescent="0.25">
      <c r="A10" s="79" t="s">
        <v>52</v>
      </c>
      <c r="B10" s="31" t="s">
        <v>15</v>
      </c>
      <c r="C10" s="8">
        <f>SUMIF(Assignments!$A$6:$A$88,"=1",Assignments!$D$6:$D$88)</f>
        <v>0</v>
      </c>
      <c r="D10" s="9">
        <f>SUMIF(Assignments!$A$6:$A$88,"=2",Assignments!$D$6:$D$88)</f>
        <v>0</v>
      </c>
      <c r="E10" s="9">
        <f>SUMIF(Assignments!$A$6:$A$88,"=3",Assignments!$D$6:$D$88)</f>
        <v>0</v>
      </c>
      <c r="F10" s="9">
        <f>SUMIF(Assignments!$A$6:$A$88,"=4",Assignments!$D$6:$D$88)</f>
        <v>0</v>
      </c>
      <c r="G10" s="64">
        <f>SUMIF(Assignments!$A$6:$A$88,"=5",Assignments!$D$6:$D$88)</f>
        <v>0</v>
      </c>
      <c r="H10" s="10">
        <f t="shared" ref="H10:H22" si="1">I10-SUM(C10:G10)</f>
        <v>279525.4282790001</v>
      </c>
      <c r="I10" s="10">
        <v>279525.4282790001</v>
      </c>
      <c r="J10" s="11"/>
      <c r="K10" s="12"/>
      <c r="L10" s="12"/>
      <c r="M10" s="12"/>
      <c r="N10" s="12"/>
      <c r="O10" s="45"/>
      <c r="P10" s="26"/>
      <c r="R10" s="7"/>
    </row>
    <row r="11" spans="1:18" x14ac:dyDescent="0.25">
      <c r="A11" s="80"/>
      <c r="B11" s="33" t="s">
        <v>18</v>
      </c>
      <c r="C11" s="14">
        <f>SUMIF(Assignments!$A$6:$A$88,"=1",Assignments!$E$6:$E$88)</f>
        <v>0</v>
      </c>
      <c r="D11" s="15">
        <f>SUMIF(Assignments!$A$6:$A$88,"=2",Assignments!$E$6:$E$88)</f>
        <v>0</v>
      </c>
      <c r="E11" s="15">
        <f>SUMIF(Assignments!$A$6:$A$88,"=3",Assignments!$E$6:$E$88)</f>
        <v>0</v>
      </c>
      <c r="F11" s="15">
        <f>SUMIF(Assignments!$A$6:$A$88,"=4",Assignments!$E$6:$E$88)</f>
        <v>0</v>
      </c>
      <c r="G11" s="65">
        <f>SUMIF(Assignments!$A$6:$A$88,"=5",Assignments!$E$6:$E$88)</f>
        <v>0</v>
      </c>
      <c r="H11" s="16">
        <f t="shared" si="1"/>
        <v>84254.579073000001</v>
      </c>
      <c r="I11" s="16">
        <v>84254.579073000001</v>
      </c>
      <c r="J11" s="17" t="e">
        <f t="shared" ref="J11:O14" si="2">C11/C$10</f>
        <v>#DIV/0!</v>
      </c>
      <c r="K11" s="18" t="e">
        <f t="shared" si="2"/>
        <v>#DIV/0!</v>
      </c>
      <c r="L11" s="18" t="e">
        <f t="shared" si="2"/>
        <v>#DIV/0!</v>
      </c>
      <c r="M11" s="18" t="e">
        <f t="shared" si="2"/>
        <v>#DIV/0!</v>
      </c>
      <c r="N11" s="18" t="e">
        <f>G11/G$10</f>
        <v>#DIV/0!</v>
      </c>
      <c r="O11" s="44">
        <f t="shared" si="2"/>
        <v>0.30142008758109751</v>
      </c>
      <c r="P11" s="19">
        <f>I11/I$10</f>
        <v>0.30142008758109751</v>
      </c>
      <c r="R11" s="7"/>
    </row>
    <row r="12" spans="1:18" x14ac:dyDescent="0.25">
      <c r="A12" s="80"/>
      <c r="B12" s="33" t="s">
        <v>19</v>
      </c>
      <c r="C12" s="14">
        <f>SUMIF(Assignments!$A$6:$A$88,"=1",Assignments!$F$6:$F$88)</f>
        <v>0</v>
      </c>
      <c r="D12" s="15">
        <f>SUMIF(Assignments!$A$6:$A$88,"=2",Assignments!$F$6:$F$88)</f>
        <v>0</v>
      </c>
      <c r="E12" s="15">
        <f>SUMIF(Assignments!$A$6:$A$88,"=3",Assignments!$F$6:$F$88)</f>
        <v>0</v>
      </c>
      <c r="F12" s="15">
        <f>SUMIF(Assignments!$A$6:$A$88,"=4",Assignments!$F$6:$F$88)</f>
        <v>0</v>
      </c>
      <c r="G12" s="65">
        <f>SUMIF(Assignments!$A$6:$A$88,"=5",Assignments!$F$6:$F$88)</f>
        <v>0</v>
      </c>
      <c r="H12" s="16">
        <f t="shared" si="1"/>
        <v>166529.95340600002</v>
      </c>
      <c r="I12" s="16">
        <v>166529.95340600002</v>
      </c>
      <c r="J12" s="17" t="e">
        <f t="shared" si="2"/>
        <v>#DIV/0!</v>
      </c>
      <c r="K12" s="18" t="e">
        <f t="shared" si="2"/>
        <v>#DIV/0!</v>
      </c>
      <c r="L12" s="18" t="e">
        <f t="shared" si="2"/>
        <v>#DIV/0!</v>
      </c>
      <c r="M12" s="18" t="e">
        <f t="shared" si="2"/>
        <v>#DIV/0!</v>
      </c>
      <c r="N12" s="18" t="e">
        <f>G12/G$10</f>
        <v>#DIV/0!</v>
      </c>
      <c r="O12" s="44">
        <f t="shared" si="2"/>
        <v>0.59575958592140332</v>
      </c>
      <c r="P12" s="19">
        <f>I12/I$10</f>
        <v>0.59575958592140332</v>
      </c>
      <c r="R12" s="7"/>
    </row>
    <row r="13" spans="1:18" x14ac:dyDescent="0.25">
      <c r="A13" s="80"/>
      <c r="B13" s="33" t="s">
        <v>37</v>
      </c>
      <c r="C13" s="14">
        <f>SUMIF(Assignments!$A$6:$A$88,"=1",Assignments!$G$6:$G$88)</f>
        <v>0</v>
      </c>
      <c r="D13" s="15">
        <f>SUMIF(Assignments!$A$6:$A$88,"=2",Assignments!$G$6:$G$88)</f>
        <v>0</v>
      </c>
      <c r="E13" s="15">
        <f>SUMIF(Assignments!$A$6:$A$88,"=3",Assignments!$G$6:$G$88)</f>
        <v>0</v>
      </c>
      <c r="F13" s="15">
        <f>SUMIF(Assignments!$A$6:$A$88,"=4",Assignments!$G$6:$G$88)</f>
        <v>0</v>
      </c>
      <c r="G13" s="65">
        <f>SUMIF(Assignments!$A$6:$A$88,"=5",Assignments!$G$6:$G$88)</f>
        <v>0</v>
      </c>
      <c r="H13" s="16">
        <f t="shared" si="1"/>
        <v>7256.0588050000006</v>
      </c>
      <c r="I13" s="16">
        <v>7256.0588050000006</v>
      </c>
      <c r="J13" s="17" t="e">
        <f t="shared" si="2"/>
        <v>#DIV/0!</v>
      </c>
      <c r="K13" s="18" t="e">
        <f t="shared" si="2"/>
        <v>#DIV/0!</v>
      </c>
      <c r="L13" s="18" t="e">
        <f t="shared" si="2"/>
        <v>#DIV/0!</v>
      </c>
      <c r="M13" s="18" t="e">
        <f t="shared" si="2"/>
        <v>#DIV/0!</v>
      </c>
      <c r="N13" s="18" t="e">
        <f>G13/G$10</f>
        <v>#DIV/0!</v>
      </c>
      <c r="O13" s="44">
        <f t="shared" si="2"/>
        <v>2.5958492755648616E-2</v>
      </c>
      <c r="P13" s="19">
        <f>I13/I$10</f>
        <v>2.5958492755648616E-2</v>
      </c>
      <c r="R13" s="7"/>
    </row>
    <row r="14" spans="1:18" ht="13.8" thickBot="1" x14ac:dyDescent="0.3">
      <c r="A14" s="80"/>
      <c r="B14" s="33" t="s">
        <v>20</v>
      </c>
      <c r="C14" s="14">
        <f>SUMIF(Assignments!$A$6:$A$88,"=1",Assignments!$H$6:$H$88)</f>
        <v>0</v>
      </c>
      <c r="D14" s="15">
        <f>SUMIF(Assignments!$A$6:$A$88,"=2",Assignments!$H$6:$H$88)</f>
        <v>0</v>
      </c>
      <c r="E14" s="15">
        <f>SUMIF(Assignments!$A$6:$A$88,"=3",Assignments!$H$6:$H$88)</f>
        <v>0</v>
      </c>
      <c r="F14" s="15">
        <f>SUMIF(Assignments!$A$6:$A$88,"=4",Assignments!$H$6:$H$88)</f>
        <v>0</v>
      </c>
      <c r="G14" s="65">
        <f>SUMIF(Assignments!$A$6:$A$88,"=5",Assignments!$H$6:$H$88)</f>
        <v>0</v>
      </c>
      <c r="H14" s="16">
        <f t="shared" si="1"/>
        <v>17401.271144999999</v>
      </c>
      <c r="I14" s="16">
        <v>17401.271144999999</v>
      </c>
      <c r="J14" s="17" t="e">
        <f t="shared" si="2"/>
        <v>#DIV/0!</v>
      </c>
      <c r="K14" s="18" t="e">
        <f t="shared" si="2"/>
        <v>#DIV/0!</v>
      </c>
      <c r="L14" s="18" t="e">
        <f t="shared" si="2"/>
        <v>#DIV/0!</v>
      </c>
      <c r="M14" s="18" t="e">
        <f t="shared" si="2"/>
        <v>#DIV/0!</v>
      </c>
      <c r="N14" s="18" t="e">
        <f>G14/G$10</f>
        <v>#DIV/0!</v>
      </c>
      <c r="O14" s="35">
        <f t="shared" si="2"/>
        <v>6.2252909340439075E-2</v>
      </c>
      <c r="P14" s="19">
        <f>I14/I$10</f>
        <v>6.2252909340439075E-2</v>
      </c>
      <c r="R14" s="7"/>
    </row>
    <row r="15" spans="1:18" x14ac:dyDescent="0.25">
      <c r="A15" s="79" t="s">
        <v>42</v>
      </c>
      <c r="B15" s="31" t="s">
        <v>27</v>
      </c>
      <c r="C15" s="8">
        <f>SUMIF(Assignments!$A$6:$A$88,"=1",Assignments!$I$6:$I$88)</f>
        <v>0</v>
      </c>
      <c r="D15" s="9">
        <f>SUMIF(Assignments!$A$6:$A$88,"=2",Assignments!$I$6:$I$88)</f>
        <v>0</v>
      </c>
      <c r="E15" s="9">
        <f>SUMIF(Assignments!$A$6:$A$88,"=3",Assignments!$I$6:$I$88)</f>
        <v>0</v>
      </c>
      <c r="F15" s="9">
        <f>SUMIF(Assignments!$A$6:$A$88,"=4",Assignments!$I$6:$I$88)</f>
        <v>0</v>
      </c>
      <c r="G15" s="64">
        <f>SUMIF(Assignments!$A$6:$A$88,"=5",Assignments!$I$6:$I$88)</f>
        <v>0</v>
      </c>
      <c r="H15" s="10">
        <f t="shared" si="1"/>
        <v>238219</v>
      </c>
      <c r="I15" s="10">
        <v>238219</v>
      </c>
      <c r="J15" s="11"/>
      <c r="K15" s="12"/>
      <c r="L15" s="12"/>
      <c r="M15" s="12"/>
      <c r="N15" s="12"/>
      <c r="O15" s="44"/>
      <c r="P15" s="26"/>
      <c r="R15" s="7"/>
    </row>
    <row r="16" spans="1:18" x14ac:dyDescent="0.25">
      <c r="A16" s="80"/>
      <c r="B16" s="33" t="s">
        <v>29</v>
      </c>
      <c r="C16" s="14">
        <f>SUMIF(Assignments!$A$6:$A$88,"=1",Assignments!$J$6:$J$88)</f>
        <v>0</v>
      </c>
      <c r="D16" s="15">
        <f>SUMIF(Assignments!$A$6:$A$88,"=2",Assignments!$J$6:$J$88)</f>
        <v>0</v>
      </c>
      <c r="E16" s="15">
        <f>SUMIF(Assignments!$A$6:$A$88,"=3",Assignments!$J$6:$J$88)</f>
        <v>0</v>
      </c>
      <c r="F16" s="15">
        <f>SUMIF(Assignments!$A$6:$A$88,"=4",Assignments!$J$6:$J$88)</f>
        <v>0</v>
      </c>
      <c r="G16" s="65">
        <f>SUMIF(Assignments!$A$6:$A$88,"=5",Assignments!$J$6:$J$88)</f>
        <v>0</v>
      </c>
      <c r="H16" s="16">
        <f t="shared" si="1"/>
        <v>73547</v>
      </c>
      <c r="I16" s="16">
        <v>73547</v>
      </c>
      <c r="J16" s="17" t="e">
        <f t="shared" ref="J16:K18" si="3">C16/C$15</f>
        <v>#DIV/0!</v>
      </c>
      <c r="K16" s="18" t="e">
        <f t="shared" si="3"/>
        <v>#DIV/0!</v>
      </c>
      <c r="L16" s="18" t="e">
        <f t="shared" ref="L16:O18" si="4">E16/E$15</f>
        <v>#DIV/0!</v>
      </c>
      <c r="M16" s="18" t="e">
        <f t="shared" si="4"/>
        <v>#DIV/0!</v>
      </c>
      <c r="N16" s="18" t="e">
        <f>G16/G$15</f>
        <v>#DIV/0!</v>
      </c>
      <c r="O16" s="44">
        <f t="shared" si="4"/>
        <v>0.30873691854973784</v>
      </c>
      <c r="P16" s="19">
        <f>I16/I$15</f>
        <v>0.30873691854973784</v>
      </c>
      <c r="R16" s="7"/>
    </row>
    <row r="17" spans="1:20" x14ac:dyDescent="0.25">
      <c r="A17" s="80"/>
      <c r="B17" s="33" t="s">
        <v>16</v>
      </c>
      <c r="C17" s="14">
        <f>SUMIF(Assignments!$A$6:$A$88,"=1",Assignments!$K$6:$K$88)</f>
        <v>0</v>
      </c>
      <c r="D17" s="15">
        <f>SUMIF(Assignments!$A$6:$A$88,"=2",Assignments!$K$6:$K$88)</f>
        <v>0</v>
      </c>
      <c r="E17" s="15">
        <f>SUMIF(Assignments!$A$6:$A$88,"=3",Assignments!$K$6:$K$88)</f>
        <v>0</v>
      </c>
      <c r="F17" s="15">
        <f>SUMIF(Assignments!$A$6:$A$88,"=4",Assignments!$K$6:$K$88)</f>
        <v>0</v>
      </c>
      <c r="G17" s="65">
        <f>SUMIF(Assignments!$A$6:$A$88,"=5",Assignments!$K$6:$K$88)</f>
        <v>0</v>
      </c>
      <c r="H17" s="16">
        <f t="shared" si="1"/>
        <v>5826</v>
      </c>
      <c r="I17" s="16">
        <v>5826</v>
      </c>
      <c r="J17" s="17" t="e">
        <f t="shared" si="3"/>
        <v>#DIV/0!</v>
      </c>
      <c r="K17" s="18" t="e">
        <f t="shared" si="3"/>
        <v>#DIV/0!</v>
      </c>
      <c r="L17" s="18" t="e">
        <f t="shared" si="4"/>
        <v>#DIV/0!</v>
      </c>
      <c r="M17" s="18" t="e">
        <f t="shared" si="4"/>
        <v>#DIV/0!</v>
      </c>
      <c r="N17" s="18" t="e">
        <f>G17/G$15</f>
        <v>#DIV/0!</v>
      </c>
      <c r="O17" s="44">
        <f t="shared" si="4"/>
        <v>2.4456487517788252E-2</v>
      </c>
      <c r="P17" s="19">
        <f>I17/I$15</f>
        <v>2.4456487517788252E-2</v>
      </c>
      <c r="R17" s="7"/>
    </row>
    <row r="18" spans="1:20" ht="13.8" thickBot="1" x14ac:dyDescent="0.3">
      <c r="A18" s="81"/>
      <c r="B18" s="34" t="s">
        <v>39</v>
      </c>
      <c r="C18" s="20">
        <f>SUMIF(Assignments!$A$6:$A$88,"=1",Assignments!$L$6:$L$88)</f>
        <v>0</v>
      </c>
      <c r="D18" s="21">
        <f>SUMIF(Assignments!$A$6:$A$88,"=2",Assignments!$L$6:$L$88)</f>
        <v>0</v>
      </c>
      <c r="E18" s="21">
        <f>SUMIF(Assignments!$A$6:$A$88,"=3",Assignments!$L$6:$L$88)</f>
        <v>0</v>
      </c>
      <c r="F18" s="21">
        <f>SUMIF(Assignments!$A$6:$A$88,"=4",Assignments!$L$6:$L$88)</f>
        <v>0</v>
      </c>
      <c r="G18" s="66">
        <f>SUMIF(Assignments!$A$6:$A$88,"=5",Assignments!$L$6:$L$88)</f>
        <v>0</v>
      </c>
      <c r="H18" s="22">
        <f t="shared" si="1"/>
        <v>158846</v>
      </c>
      <c r="I18" s="22">
        <v>158846</v>
      </c>
      <c r="J18" s="23" t="e">
        <f t="shared" si="3"/>
        <v>#DIV/0!</v>
      </c>
      <c r="K18" s="24" t="e">
        <f t="shared" si="3"/>
        <v>#DIV/0!</v>
      </c>
      <c r="L18" s="24" t="e">
        <f t="shared" si="4"/>
        <v>#DIV/0!</v>
      </c>
      <c r="M18" s="24" t="e">
        <f t="shared" si="4"/>
        <v>#DIV/0!</v>
      </c>
      <c r="N18" s="24" t="e">
        <f>G18/G$15</f>
        <v>#DIV/0!</v>
      </c>
      <c r="O18" s="44">
        <f t="shared" si="4"/>
        <v>0.66680659393247388</v>
      </c>
      <c r="P18" s="25">
        <f>I18/I$15</f>
        <v>0.66680659393247388</v>
      </c>
      <c r="R18" s="7"/>
    </row>
    <row r="19" spans="1:20" x14ac:dyDescent="0.25">
      <c r="A19" s="79" t="s">
        <v>43</v>
      </c>
      <c r="B19" s="31" t="s">
        <v>28</v>
      </c>
      <c r="C19" s="8">
        <f>SUMIF(Assignments!$A$6:$A$88,"=1",Assignments!$M$6:$M$88)</f>
        <v>0</v>
      </c>
      <c r="D19" s="9">
        <f>SUMIF(Assignments!$A$6:$A$88,"=2",Assignments!$M$6:$M$88)</f>
        <v>0</v>
      </c>
      <c r="E19" s="9">
        <f>SUMIF(Assignments!$A$6:$A$88,"=3",Assignments!$M$6:$M$88)</f>
        <v>0</v>
      </c>
      <c r="F19" s="9">
        <f>SUMIF(Assignments!$A$6:$A$88,"=4",Assignments!$M$6:$M$88)</f>
        <v>0</v>
      </c>
      <c r="G19" s="64">
        <f>SUMIF(Assignments!$A$6:$A$88,"=5",Assignments!$M$6:$M$88)</f>
        <v>0</v>
      </c>
      <c r="H19" s="10">
        <f t="shared" si="1"/>
        <v>202059</v>
      </c>
      <c r="I19" s="10">
        <v>202059</v>
      </c>
      <c r="J19" s="11"/>
      <c r="K19" s="12"/>
      <c r="L19" s="12"/>
      <c r="M19" s="12"/>
      <c r="N19" s="12"/>
      <c r="O19" s="45"/>
      <c r="P19" s="26"/>
      <c r="R19" s="7"/>
    </row>
    <row r="20" spans="1:20" x14ac:dyDescent="0.25">
      <c r="A20" s="80"/>
      <c r="B20" s="33" t="s">
        <v>29</v>
      </c>
      <c r="C20" s="14">
        <f>SUMIF(Assignments!$A$6:$A$88,"=1",Assignments!$N$6:$N$88)</f>
        <v>0</v>
      </c>
      <c r="D20" s="15">
        <f>SUMIF(Assignments!$A$6:$A$88,"=2",Assignments!$N$6:$N$88)</f>
        <v>0</v>
      </c>
      <c r="E20" s="15">
        <f>SUMIF(Assignments!$A$6:$A$88,"=3",Assignments!$N$6:$N$88)</f>
        <v>0</v>
      </c>
      <c r="F20" s="15">
        <f>SUMIF(Assignments!$A$6:$A$88,"=4",Assignments!$N$6:$N$88)</f>
        <v>0</v>
      </c>
      <c r="G20" s="65">
        <f>SUMIF(Assignments!$A$6:$A$88,"=5",Assignments!$N$6:$N$88)</f>
        <v>0</v>
      </c>
      <c r="H20" s="16">
        <f t="shared" si="1"/>
        <v>55622</v>
      </c>
      <c r="I20" s="16">
        <v>55622</v>
      </c>
      <c r="J20" s="17" t="e">
        <f t="shared" ref="J20:K22" si="5">C20/C$19</f>
        <v>#DIV/0!</v>
      </c>
      <c r="K20" s="18" t="e">
        <f t="shared" si="5"/>
        <v>#DIV/0!</v>
      </c>
      <c r="L20" s="18" t="e">
        <f t="shared" ref="L20:O22" si="6">E20/E$19</f>
        <v>#DIV/0!</v>
      </c>
      <c r="M20" s="18" t="e">
        <f t="shared" si="6"/>
        <v>#DIV/0!</v>
      </c>
      <c r="N20" s="18" t="e">
        <f>G20/G$19</f>
        <v>#DIV/0!</v>
      </c>
      <c r="O20" s="44">
        <f t="shared" si="6"/>
        <v>0.27527603323781669</v>
      </c>
      <c r="P20" s="19">
        <f>I20/I$19</f>
        <v>0.27527603323781669</v>
      </c>
      <c r="R20" s="7"/>
    </row>
    <row r="21" spans="1:20" x14ac:dyDescent="0.25">
      <c r="A21" s="80"/>
      <c r="B21" s="33" t="s">
        <v>16</v>
      </c>
      <c r="C21" s="14">
        <f>SUMIF(Assignments!$A$6:$A$88,"=1",Assignments!$O$6:$O$88)</f>
        <v>0</v>
      </c>
      <c r="D21" s="15">
        <f>SUMIF(Assignments!$A$6:$A$88,"=2",Assignments!$O$6:$O$88)</f>
        <v>0</v>
      </c>
      <c r="E21" s="15">
        <f>SUMIF(Assignments!$A$6:$A$88,"=3",Assignments!$O$6:$O$88)</f>
        <v>0</v>
      </c>
      <c r="F21" s="15">
        <f>SUMIF(Assignments!$A$6:$A$88,"=4",Assignments!$O$6:$O$88)</f>
        <v>0</v>
      </c>
      <c r="G21" s="65">
        <f>SUMIF(Assignments!$A$6:$A$88,"=5",Assignments!$O$6:$O$88)</f>
        <v>0</v>
      </c>
      <c r="H21" s="16">
        <f t="shared" si="1"/>
        <v>4831</v>
      </c>
      <c r="I21" s="16">
        <v>4831</v>
      </c>
      <c r="J21" s="17" t="e">
        <f t="shared" si="5"/>
        <v>#DIV/0!</v>
      </c>
      <c r="K21" s="18" t="e">
        <f t="shared" si="5"/>
        <v>#DIV/0!</v>
      </c>
      <c r="L21" s="18" t="e">
        <f t="shared" si="6"/>
        <v>#DIV/0!</v>
      </c>
      <c r="M21" s="18" t="e">
        <f t="shared" si="6"/>
        <v>#DIV/0!</v>
      </c>
      <c r="N21" s="18" t="e">
        <f>G21/G$19</f>
        <v>#DIV/0!</v>
      </c>
      <c r="O21" s="44">
        <f t="shared" si="6"/>
        <v>2.3908858303762763E-2</v>
      </c>
      <c r="P21" s="19">
        <f>I21/I$19</f>
        <v>2.3908858303762763E-2</v>
      </c>
      <c r="R21" s="7"/>
    </row>
    <row r="22" spans="1:20" ht="13.8" thickBot="1" x14ac:dyDescent="0.3">
      <c r="A22" s="81"/>
      <c r="B22" s="34" t="s">
        <v>39</v>
      </c>
      <c r="C22" s="20">
        <f>SUMIF(Assignments!$A$6:$A$88,"=1",Assignments!$P$6:$P$88)</f>
        <v>0</v>
      </c>
      <c r="D22" s="21">
        <f>SUMIF(Assignments!$A$6:$A$88,"=2",Assignments!$P$6:$P$88)</f>
        <v>0</v>
      </c>
      <c r="E22" s="21">
        <f>SUMIF(Assignments!$A$6:$A$88,"=3",Assignments!$P$6:$P$88)</f>
        <v>0</v>
      </c>
      <c r="F22" s="21">
        <f>SUMIF(Assignments!$A$6:$A$88,"=4",Assignments!$P$6:$P$88)</f>
        <v>0</v>
      </c>
      <c r="G22" s="66">
        <f>SUMIF(Assignments!$A$6:$A$88,"=5",Assignments!$P$6:$P$88)</f>
        <v>0</v>
      </c>
      <c r="H22" s="22">
        <f t="shared" si="1"/>
        <v>141606</v>
      </c>
      <c r="I22" s="22">
        <v>141606</v>
      </c>
      <c r="J22" s="23" t="e">
        <f t="shared" si="5"/>
        <v>#DIV/0!</v>
      </c>
      <c r="K22" s="24" t="e">
        <f t="shared" si="5"/>
        <v>#DIV/0!</v>
      </c>
      <c r="L22" s="24" t="e">
        <f t="shared" si="6"/>
        <v>#DIV/0!</v>
      </c>
      <c r="M22" s="24" t="e">
        <f t="shared" si="6"/>
        <v>#DIV/0!</v>
      </c>
      <c r="N22" s="24" t="e">
        <f>G22/G$19</f>
        <v>#DIV/0!</v>
      </c>
      <c r="O22" s="35">
        <f t="shared" si="6"/>
        <v>0.70081510845842054</v>
      </c>
      <c r="P22" s="25">
        <f>I22/I$19</f>
        <v>0.70081510845842054</v>
      </c>
      <c r="R22" s="7"/>
    </row>
    <row r="23" spans="1:20" ht="15.6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20" ht="15.6" x14ac:dyDescent="0.3">
      <c r="A24" s="1" t="s">
        <v>34</v>
      </c>
    </row>
    <row r="25" spans="1:20" x14ac:dyDescent="0.25">
      <c r="A25" s="78" t="s">
        <v>36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</row>
    <row r="26" spans="1:20" x14ac:dyDescent="0.25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</row>
    <row r="27" spans="1:20" x14ac:dyDescent="0.25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</row>
    <row r="28" spans="1:20" x14ac:dyDescent="0.25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</row>
    <row r="29" spans="1:20" x14ac:dyDescent="0.25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</row>
    <row r="30" spans="1:20" x14ac:dyDescent="0.25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</row>
  </sheetData>
  <sheetProtection sheet="1" selectLockedCells="1"/>
  <protectedRanges>
    <protectedRange sqref="A3:B3 J6:N6 C6:G6" name="Range1"/>
  </protectedRanges>
  <mergeCells count="8">
    <mergeCell ref="A3:F4"/>
    <mergeCell ref="A25:T30"/>
    <mergeCell ref="A15:A18"/>
    <mergeCell ref="A19:A22"/>
    <mergeCell ref="A10:A14"/>
    <mergeCell ref="J6:P6"/>
    <mergeCell ref="A8:A9"/>
    <mergeCell ref="C6:I6"/>
  </mergeCells>
  <phoneticPr fontId="2" type="noConversion"/>
  <conditionalFormatting sqref="P9">
    <cfRule type="cellIs" dxfId="0" priority="1" stopIfTrue="1" operator="between">
      <formula>-0.1</formula>
      <formula>0.1</formula>
    </cfRule>
  </conditionalFormatting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Assignments</vt:lpstr>
      <vt:lpstr>Results</vt:lpstr>
      <vt:lpstr>Pop_Units</vt:lpstr>
      <vt:lpstr>Assignments!Print_Area</vt:lpstr>
      <vt:lpstr>Assignments!Print_Titles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Daniel Phillips</cp:lastModifiedBy>
  <cp:lastPrinted>2017-04-20T07:56:20Z</cp:lastPrinted>
  <dcterms:created xsi:type="dcterms:W3CDTF">2009-06-26T00:03:19Z</dcterms:created>
  <dcterms:modified xsi:type="dcterms:W3CDTF">2021-10-08T01:24:31Z</dcterms:modified>
</cp:coreProperties>
</file>